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报省财政厅" sheetId="7" r:id="rId1"/>
  </sheets>
  <definedNames>
    <definedName name="_xlnm._FilterDatabase" localSheetId="0" hidden="1">报省财政厅!$A$7:$AK$219</definedName>
    <definedName name="_xlnm.Print_Titles" localSheetId="0">报省财政厅!$5:$8</definedName>
    <definedName name="_xlnm.Print_Area" localSheetId="0">报省财政厅!$A$1:$AE$219</definedName>
  </definedNames>
  <calcPr calcId="144525"/>
</workbook>
</file>

<file path=xl/comments1.xml><?xml version="1.0" encoding="utf-8"?>
<comments xmlns="http://schemas.openxmlformats.org/spreadsheetml/2006/main">
  <authors>
    <author>seedest</author>
  </authors>
  <commentList>
    <comment ref="AI10" authorId="0">
      <text>
        <r>
          <rPr>
            <b/>
            <sz val="9"/>
            <rFont val="宋体"/>
            <charset val="134"/>
          </rPr>
          <t>seedest:</t>
        </r>
        <r>
          <rPr>
            <sz val="9"/>
            <rFont val="宋体"/>
            <charset val="134"/>
          </rPr>
          <t xml:space="preserve">
736-1
</t>
        </r>
      </text>
    </comment>
  </commentList>
</comments>
</file>

<file path=xl/sharedStrings.xml><?xml version="1.0" encoding="utf-8"?>
<sst xmlns="http://schemas.openxmlformats.org/spreadsheetml/2006/main" count="738" uniqueCount="285">
  <si>
    <t>附件</t>
  </si>
  <si>
    <t>贵州省煤层气（煤矿瓦斯）开发利用中央财政奖补2021年度清算和2022年度预拨资金汇总表</t>
  </si>
  <si>
    <t>填制单位：贵州省能源局</t>
  </si>
  <si>
    <t>单位：标准万立方米、万元</t>
  </si>
  <si>
    <t>序号</t>
  </si>
  <si>
    <t>所在市</t>
  </si>
  <si>
    <t>所在县</t>
  </si>
  <si>
    <t>企业名称</t>
  </si>
  <si>
    <t>煤层气（煤矿瓦斯）开发利用量</t>
  </si>
  <si>
    <t>奖补范围数</t>
  </si>
  <si>
    <t>分配系数</t>
  </si>
  <si>
    <r>
      <t>2021</t>
    </r>
    <r>
      <rPr>
        <b/>
        <sz val="10"/>
        <rFont val="宋体"/>
        <charset val="134"/>
      </rPr>
      <t>年奖补利用气量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⑪</t>
    </r>
    <r>
      <rPr>
        <b/>
        <sz val="10"/>
        <rFont val="Times New Roman"/>
        <charset val="134"/>
      </rPr>
      <t>=</t>
    </r>
    <r>
      <rPr>
        <b/>
        <sz val="10"/>
        <rFont val="Segoe UI Symbol"/>
        <charset val="134"/>
      </rPr>
      <t>⑥</t>
    </r>
    <r>
      <rPr>
        <b/>
        <sz val="10"/>
        <rFont val="Times New Roman"/>
        <charset val="134"/>
      </rPr>
      <t>+(</t>
    </r>
    <r>
      <rPr>
        <b/>
        <sz val="10"/>
        <rFont val="Segoe UI Symbol"/>
        <charset val="134"/>
      </rPr>
      <t>④</t>
    </r>
    <r>
      <rPr>
        <b/>
        <sz val="10"/>
        <rFont val="Times New Roman"/>
        <charset val="134"/>
      </rPr>
      <t xml:space="preserve">- </t>
    </r>
    <r>
      <rPr>
        <b/>
        <sz val="10"/>
        <rFont val="Segoe UI Symbol"/>
        <charset val="134"/>
      </rPr>
      <t>②</t>
    </r>
    <r>
      <rPr>
        <b/>
        <sz val="10"/>
        <rFont val="Times New Roman"/>
        <charset val="134"/>
      </rPr>
      <t>)×1.5+(</t>
    </r>
    <r>
      <rPr>
        <b/>
        <sz val="10"/>
        <rFont val="Segoe UI Symbol"/>
        <charset val="134"/>
      </rPr>
      <t>⑦</t>
    </r>
    <r>
      <rPr>
        <b/>
        <sz val="10"/>
        <rFont val="Times New Roman"/>
        <charset val="134"/>
      </rPr>
      <t>-</t>
    </r>
    <r>
      <rPr>
        <b/>
        <sz val="10"/>
        <rFont val="Segoe UI Symbol"/>
        <charset val="134"/>
      </rPr>
      <t>⑥</t>
    </r>
    <r>
      <rPr>
        <b/>
        <sz val="10"/>
        <rFont val="Times New Roman"/>
        <charset val="134"/>
      </rPr>
      <t>)×</t>
    </r>
    <r>
      <rPr>
        <b/>
        <sz val="10"/>
        <rFont val="Segoe UI Symbol"/>
        <charset val="134"/>
      </rPr>
      <t>⑨</t>
    </r>
  </si>
  <si>
    <r>
      <t>2021</t>
    </r>
    <r>
      <rPr>
        <b/>
        <sz val="10"/>
        <rFont val="宋体"/>
        <charset val="134"/>
      </rPr>
      <t>年应奖补金额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⑫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矿</t>
    </r>
    <r>
      <rPr>
        <b/>
        <sz val="10"/>
        <rFont val="Times New Roman"/>
        <charset val="134"/>
      </rPr>
      <t>)=</t>
    </r>
    <r>
      <rPr>
        <b/>
        <sz val="10"/>
        <rFont val="Segoe UI Symbol"/>
        <charset val="134"/>
      </rPr>
      <t>⑫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总</t>
    </r>
    <r>
      <rPr>
        <b/>
        <sz val="10"/>
        <rFont val="Times New Roman"/>
        <charset val="134"/>
      </rPr>
      <t>)÷</t>
    </r>
    <r>
      <rPr>
        <b/>
        <sz val="10"/>
        <rFont val="Segoe UI Symbol"/>
        <charset val="134"/>
      </rPr>
      <t>⑪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总</t>
    </r>
    <r>
      <rPr>
        <b/>
        <sz val="10"/>
        <rFont val="Times New Roman"/>
        <charset val="134"/>
      </rPr>
      <t>)×</t>
    </r>
    <r>
      <rPr>
        <b/>
        <sz val="10"/>
        <rFont val="Segoe UI Symbol"/>
        <charset val="134"/>
      </rPr>
      <t>⑪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矿</t>
    </r>
    <r>
      <rPr>
        <b/>
        <sz val="10"/>
        <rFont val="Times New Roman"/>
        <charset val="134"/>
      </rPr>
      <t>)</t>
    </r>
  </si>
  <si>
    <r>
      <t>2021</t>
    </r>
    <r>
      <rPr>
        <b/>
        <sz val="10"/>
        <rFont val="宋体"/>
        <charset val="134"/>
      </rPr>
      <t>年已预拨补贴资金</t>
    </r>
    <r>
      <rPr>
        <b/>
        <sz val="10"/>
        <rFont val="Segoe UI Symbol"/>
        <charset val="134"/>
      </rPr>
      <t>⑬</t>
    </r>
  </si>
  <si>
    <r>
      <t>2021</t>
    </r>
    <r>
      <rPr>
        <b/>
        <sz val="10"/>
        <rFont val="宋体"/>
        <charset val="134"/>
      </rPr>
      <t>年清算金额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⑭</t>
    </r>
    <r>
      <rPr>
        <b/>
        <sz val="10"/>
        <rFont val="Times New Roman"/>
        <charset val="134"/>
      </rPr>
      <t>=</t>
    </r>
    <r>
      <rPr>
        <b/>
        <sz val="10"/>
        <rFont val="Segoe UI Symbol"/>
        <charset val="134"/>
      </rPr>
      <t>⑫</t>
    </r>
    <r>
      <rPr>
        <b/>
        <sz val="10"/>
        <rFont val="宋体"/>
        <charset val="134"/>
      </rPr>
      <t>－</t>
    </r>
    <r>
      <rPr>
        <b/>
        <sz val="10"/>
        <rFont val="Segoe UI Symbol"/>
        <charset val="134"/>
      </rPr>
      <t>⑬</t>
    </r>
  </si>
  <si>
    <r>
      <t>2022</t>
    </r>
    <r>
      <rPr>
        <b/>
        <sz val="10"/>
        <rFont val="宋体"/>
        <charset val="134"/>
      </rPr>
      <t>年预拨金额</t>
    </r>
  </si>
  <si>
    <r>
      <t>2022</t>
    </r>
    <r>
      <rPr>
        <b/>
        <sz val="10"/>
        <rFont val="宋体"/>
        <charset val="134"/>
      </rPr>
      <t>年本次实际下拨金额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⑱</t>
    </r>
    <r>
      <rPr>
        <b/>
        <sz val="10"/>
        <rFont val="Times New Roman"/>
        <charset val="134"/>
      </rPr>
      <t>=</t>
    </r>
    <r>
      <rPr>
        <b/>
        <sz val="10"/>
        <rFont val="Segoe UI Symbol"/>
        <charset val="134"/>
      </rPr>
      <t>⑭</t>
    </r>
    <r>
      <rPr>
        <b/>
        <sz val="10"/>
        <rFont val="宋体"/>
        <charset val="134"/>
      </rPr>
      <t>＋</t>
    </r>
    <r>
      <rPr>
        <b/>
        <sz val="10"/>
        <rFont val="Segoe UI Symbol"/>
        <charset val="134"/>
      </rPr>
      <t>⑯</t>
    </r>
  </si>
  <si>
    <t>备注</t>
  </si>
  <si>
    <r>
      <t>2020</t>
    </r>
    <r>
      <rPr>
        <b/>
        <sz val="10"/>
        <rFont val="宋体"/>
        <charset val="134"/>
      </rPr>
      <t>年度</t>
    </r>
  </si>
  <si>
    <r>
      <t>2021</t>
    </r>
    <r>
      <rPr>
        <b/>
        <sz val="10"/>
        <rFont val="宋体"/>
        <charset val="134"/>
      </rPr>
      <t>年度</t>
    </r>
  </si>
  <si>
    <r>
      <t>2022</t>
    </r>
    <r>
      <rPr>
        <b/>
        <sz val="10"/>
        <rFont val="宋体"/>
        <charset val="134"/>
      </rPr>
      <t>年申报预计利用量</t>
    </r>
    <r>
      <rPr>
        <b/>
        <sz val="10"/>
        <rFont val="Segoe UI Symbol"/>
        <charset val="134"/>
      </rPr>
      <t>⑤</t>
    </r>
  </si>
  <si>
    <r>
      <t>2020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⑥</t>
    </r>
    <r>
      <rPr>
        <b/>
        <sz val="10"/>
        <rFont val="Times New Roman"/>
        <charset val="134"/>
      </rPr>
      <t>=</t>
    </r>
    <r>
      <rPr>
        <b/>
        <sz val="10"/>
        <rFont val="Segoe UI Symbol"/>
        <charset val="134"/>
      </rPr>
      <t>①</t>
    </r>
    <r>
      <rPr>
        <b/>
        <sz val="10"/>
        <rFont val="Times New Roman"/>
        <charset val="134"/>
      </rPr>
      <t>×1.2</t>
    </r>
  </si>
  <si>
    <r>
      <t>2021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⑦</t>
    </r>
    <r>
      <rPr>
        <b/>
        <sz val="10"/>
        <rFont val="Times New Roman"/>
        <charset val="134"/>
      </rPr>
      <t>=</t>
    </r>
    <r>
      <rPr>
        <b/>
        <sz val="10"/>
        <rFont val="Segoe UI Symbol"/>
        <charset val="134"/>
      </rPr>
      <t>③</t>
    </r>
    <r>
      <rPr>
        <b/>
        <sz val="10"/>
        <rFont val="Times New Roman"/>
        <charset val="134"/>
      </rPr>
      <t>×1.2</t>
    </r>
  </si>
  <si>
    <r>
      <t>2022</t>
    </r>
    <r>
      <rPr>
        <b/>
        <sz val="10"/>
        <rFont val="宋体"/>
        <charset val="134"/>
      </rPr>
      <t>年预计奖补范围数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⑧</t>
    </r>
    <r>
      <rPr>
        <b/>
        <sz val="10"/>
        <rFont val="Times New Roman"/>
        <charset val="134"/>
      </rPr>
      <t>=</t>
    </r>
    <r>
      <rPr>
        <b/>
        <sz val="10"/>
        <rFont val="Segoe UI Symbol"/>
        <charset val="134"/>
      </rPr>
      <t>⑤</t>
    </r>
    <r>
      <rPr>
        <b/>
        <sz val="10"/>
        <rFont val="Times New Roman"/>
        <charset val="134"/>
      </rPr>
      <t>×1.2</t>
    </r>
  </si>
  <si>
    <r>
      <t>2021</t>
    </r>
    <r>
      <rPr>
        <b/>
        <sz val="10"/>
        <rFont val="宋体"/>
        <charset val="134"/>
      </rPr>
      <t>年同比增长</t>
    </r>
  </si>
  <si>
    <r>
      <t>2021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⑨</t>
    </r>
  </si>
  <si>
    <r>
      <t>2022</t>
    </r>
    <r>
      <rPr>
        <b/>
        <sz val="10"/>
        <rFont val="宋体"/>
        <charset val="134"/>
      </rPr>
      <t>年预计分配系数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⑩</t>
    </r>
  </si>
  <si>
    <r>
      <t>煤层气非上网利用量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①</t>
    </r>
  </si>
  <si>
    <r>
      <t>取暖季非上网利用量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②</t>
    </r>
  </si>
  <si>
    <r>
      <t>煤层气非上网利用量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③</t>
    </r>
  </si>
  <si>
    <r>
      <t>取暖季非上网利用量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④</t>
    </r>
  </si>
  <si>
    <t>计算隐藏</t>
  </si>
  <si>
    <r>
      <t>已预拨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⑮</t>
    </r>
  </si>
  <si>
    <r>
      <t>本次预拨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⑯</t>
    </r>
  </si>
  <si>
    <r>
      <t>共计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⑰</t>
    </r>
    <r>
      <rPr>
        <b/>
        <sz val="10"/>
        <rFont val="Times New Roman"/>
        <charset val="134"/>
      </rPr>
      <t>=</t>
    </r>
    <r>
      <rPr>
        <b/>
        <sz val="10"/>
        <rFont val="Segoe UI Symbol"/>
        <charset val="134"/>
      </rPr>
      <t>⑮</t>
    </r>
    <r>
      <rPr>
        <b/>
        <sz val="10"/>
        <rFont val="宋体"/>
        <charset val="134"/>
      </rPr>
      <t>+</t>
    </r>
    <r>
      <rPr>
        <b/>
        <sz val="10"/>
        <rFont val="Segoe UI Symbol"/>
        <charset val="134"/>
      </rPr>
      <t>⑯</t>
    </r>
  </si>
  <si>
    <t>合计</t>
  </si>
  <si>
    <t>六盘水市小计</t>
  </si>
  <si>
    <t>六盘水市</t>
  </si>
  <si>
    <t>盘州市</t>
  </si>
  <si>
    <t>火烧铺煤矿</t>
  </si>
  <si>
    <t>金佳煤矿</t>
  </si>
  <si>
    <t>山脚树煤矿</t>
  </si>
  <si>
    <t>月亮田煤矿</t>
  </si>
  <si>
    <t>土城煤矿</t>
  </si>
  <si>
    <t>松河煤业有限公司（松河煤矿）</t>
  </si>
  <si>
    <t>响水煤矿（盘南煤炭开发有限责任公司）</t>
  </si>
  <si>
    <t>盘州市柏果镇红旗煤矿</t>
  </si>
  <si>
    <t>盘州市羊场乡谢家河沟煤矿</t>
  </si>
  <si>
    <t>盘州市淤泥乡湾田煤矿</t>
  </si>
  <si>
    <t>盘州市淤泥乡昌兴煤矿</t>
  </si>
  <si>
    <t>盘州市板桥镇东李煤矿</t>
  </si>
  <si>
    <t>盘州市红果镇红果煤矿</t>
  </si>
  <si>
    <t>盘州市红果镇苞谷山煤矿</t>
  </si>
  <si>
    <t>盘州市红果镇中纸厂煤矿</t>
  </si>
  <si>
    <t>盘州市红果镇打牛厂煤矿</t>
  </si>
  <si>
    <t>盘州市仲恒煤矿</t>
  </si>
  <si>
    <t>盘州市鸿辉煤矿</t>
  </si>
  <si>
    <t>盘州市蟒源煤矿</t>
  </si>
  <si>
    <t>盘州市大山镇小河边煤矿</t>
  </si>
  <si>
    <t>盘州市柏果镇麦地煤矿</t>
  </si>
  <si>
    <t>盘州市老沙田煤矿</t>
  </si>
  <si>
    <t>盘州市柏果镇兴达煤矿</t>
  </si>
  <si>
    <t>新增</t>
  </si>
  <si>
    <t>羊场乡羊场煤矿</t>
  </si>
  <si>
    <t>盘州市淤泥乡金河煤矿</t>
  </si>
  <si>
    <t>盘州市西冲镇大湾祥兴煤矿</t>
  </si>
  <si>
    <t>洒基镇荣祥煤矿</t>
  </si>
  <si>
    <t>贵州松河西井煤业有限责任公司（松河西井采区）</t>
  </si>
  <si>
    <t>松河东一井煤业有限责任公司</t>
  </si>
  <si>
    <t>盘江煤层气公司（贵州盘江煤层气开发利用有限责任公司）</t>
  </si>
  <si>
    <t>盘州市柏果镇金河煤矿</t>
  </si>
  <si>
    <t>盘州市火烧铺煤矿银河井区</t>
  </si>
  <si>
    <t>盘州市淤泥乡大河煤矿</t>
  </si>
  <si>
    <t>盘州市越能吉原煤业有限公司（吉源煤矿）</t>
  </si>
  <si>
    <t>金佳矿河边井区</t>
  </si>
  <si>
    <t>盘州市旧屋基井区</t>
  </si>
  <si>
    <t>盘州市松河乡新华煤矿</t>
  </si>
  <si>
    <t>梓木戛煤矿</t>
  </si>
  <si>
    <t>贵州盘江马依煤业有限公司（马依西一井）</t>
  </si>
  <si>
    <t>山脚树南井区</t>
  </si>
  <si>
    <t>贵州松河东井煤业有限责任公司</t>
  </si>
  <si>
    <r>
      <t>2022</t>
    </r>
    <r>
      <rPr>
        <sz val="10"/>
        <rFont val="宋体"/>
        <charset val="134"/>
      </rPr>
      <t>年新增</t>
    </r>
  </si>
  <si>
    <t>水城区</t>
  </si>
  <si>
    <t>水城发耳煤业（贵州发耳煤业有限公司）</t>
  </si>
  <si>
    <t>水城县鲁能煤矿</t>
  </si>
  <si>
    <t>格目底中井（玉舍中井）</t>
  </si>
  <si>
    <t>格目底东井煤矿</t>
  </si>
  <si>
    <t>都格河边煤矿</t>
  </si>
  <si>
    <t>米箩煤矿</t>
  </si>
  <si>
    <t>水城县化乐宏宇煤矿</t>
  </si>
  <si>
    <t>水城县保兴煤矿</t>
  </si>
  <si>
    <t>水城县吉源煤矿</t>
  </si>
  <si>
    <t>水城县勺米老地沟煤矿</t>
  </si>
  <si>
    <t>水城县支都煤矿</t>
  </si>
  <si>
    <t>水城县老鹰山煤矿</t>
  </si>
  <si>
    <t>减少预拨</t>
  </si>
  <si>
    <t>水城县攀枝花煤矿</t>
  </si>
  <si>
    <t>水城县志鸿煤矿</t>
  </si>
  <si>
    <t>水城县比德腾庆煤矿（腾庆煤矿低浓度瓦斯发电站）</t>
  </si>
  <si>
    <t>水城县霖源煤矿</t>
  </si>
  <si>
    <t>水城县凉水沟煤矿</t>
  </si>
  <si>
    <t>水城县阿戛煤矿（阿戛煤业有限公司）</t>
  </si>
  <si>
    <t>水城县朝阳煤矿</t>
  </si>
  <si>
    <t>六盘水煤层气投资开发有限公司(化乐)</t>
  </si>
  <si>
    <t>水城县区域瓦斯综合治理勘探工程项目</t>
  </si>
  <si>
    <t>化乐煤矿（六盘水化乐煤业有限公司）</t>
  </si>
  <si>
    <t>钟山区</t>
  </si>
  <si>
    <t>大湾煤矿</t>
  </si>
  <si>
    <t>那罗寨煤矿</t>
  </si>
  <si>
    <t>汪家寨煤矿</t>
  </si>
  <si>
    <t>大河边煤矿</t>
  </si>
  <si>
    <t>六盘水能源投资开发有限公司（钟山区瓦斯综合治理勘探工程项目）</t>
  </si>
  <si>
    <t>六枝特区</t>
  </si>
  <si>
    <r>
      <t>六枝特区新松煤业有限公司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（六家坝煤矿）</t>
    </r>
  </si>
  <si>
    <t>六枝特区煤层气投资开发有限公司（六枝特区瓦斯治理勘探工程）</t>
  </si>
  <si>
    <t>贵州贵能黑拉嘎煤业有限公司</t>
  </si>
  <si>
    <t>宏顺发煤矿</t>
  </si>
  <si>
    <t>六龙煤矿</t>
  </si>
  <si>
    <t>六枝特区新窑兴旺矿业有限公司（兴旺煤矿）</t>
  </si>
  <si>
    <t>中渝煤矿</t>
  </si>
  <si>
    <t>竹林煤矿</t>
  </si>
  <si>
    <t>毕节市小计</t>
  </si>
  <si>
    <t>毕节市</t>
  </si>
  <si>
    <t>大方县</t>
  </si>
  <si>
    <t>大方县绿塘煤矿（大方绿塘煤矿有限责任公司）</t>
  </si>
  <si>
    <t>贵州大方煤业有限公司（大方县小屯煤矿）</t>
  </si>
  <si>
    <t>大方县营兴煤矿</t>
  </si>
  <si>
    <t>未提交申报资料</t>
  </si>
  <si>
    <t>大方县煤层气投资开发有限公司</t>
  </si>
  <si>
    <t>大方县金岩煤矿</t>
  </si>
  <si>
    <t>大方大营煤矿</t>
  </si>
  <si>
    <t>大方县顺河煤矿</t>
  </si>
  <si>
    <t>大方县石坪煤矿</t>
  </si>
  <si>
    <t>大方县新发煤矿</t>
  </si>
  <si>
    <t>大方县安益煤矿</t>
  </si>
  <si>
    <t>大方县阳箐煤矿</t>
  </si>
  <si>
    <t>大方县新果煤矿</t>
  </si>
  <si>
    <t>大方县瑞丰煤矿</t>
  </si>
  <si>
    <t>大方县凤山煤矿</t>
  </si>
  <si>
    <t>大方县佳宏煤矿</t>
  </si>
  <si>
    <t>大方县兴凤煤矿</t>
  </si>
  <si>
    <t>黔西市</t>
  </si>
  <si>
    <t>黔西县青龙煤矿</t>
  </si>
  <si>
    <t>黔西县新田煤矿</t>
  </si>
  <si>
    <t>黔西县高山煤矿</t>
  </si>
  <si>
    <t>黔西县耳海煤矿</t>
  </si>
  <si>
    <t>黔西县雷公山煤矿</t>
  </si>
  <si>
    <t>黔西县石桥煤矿</t>
  </si>
  <si>
    <t>金沙县</t>
  </si>
  <si>
    <t>金沙县国照腾龙煤矿</t>
  </si>
  <si>
    <t>减少预拨，事故煤矿</t>
  </si>
  <si>
    <t>金沙县贵源煤矿（二号井）</t>
  </si>
  <si>
    <t>金沙县林华煤矿（贵州林华矿业有限公司）</t>
  </si>
  <si>
    <t>金沙县贵源煤矿（五号井）</t>
  </si>
  <si>
    <t>金沙县枫香林煤矿</t>
  </si>
  <si>
    <t>金沙县大沟煤矿</t>
  </si>
  <si>
    <t>贵州林东煤业发展有限责任公司龙凤煤矿</t>
  </si>
  <si>
    <t>金沙县东风煤矿</t>
  </si>
  <si>
    <t>金沙县新化煤矿一号井</t>
  </si>
  <si>
    <t>金沙县回归煤矿</t>
  </si>
  <si>
    <t>金沙县盛安煤矿</t>
  </si>
  <si>
    <t>金沙县龙宫煤矿一号井</t>
  </si>
  <si>
    <t>金沙县龙宫煤矿二号井</t>
  </si>
  <si>
    <t>金沙县兴安煤矿</t>
  </si>
  <si>
    <t>金沙县闽安煤矿</t>
  </si>
  <si>
    <t>金沙县金鸡煤矿</t>
  </si>
  <si>
    <t>贵州金沙龙凤煤业有限公司</t>
  </si>
  <si>
    <t>金沙县白坪煤矿</t>
  </si>
  <si>
    <t>金沙县金泰煤矿</t>
  </si>
  <si>
    <t>金沙县熊家湾煤矿</t>
  </si>
  <si>
    <t>金沙县木孔煤矿</t>
  </si>
  <si>
    <t>金沙县田湾煤矿</t>
  </si>
  <si>
    <t>金沙县大运煤矿</t>
  </si>
  <si>
    <t>金沙县立新煤矿</t>
  </si>
  <si>
    <t>金沙县云海煤矿</t>
  </si>
  <si>
    <t>织金县</t>
  </si>
  <si>
    <t>织金县四季春煤矿</t>
  </si>
  <si>
    <t>织金县贵平煤矿</t>
  </si>
  <si>
    <t>织金县实兴煤矿</t>
  </si>
  <si>
    <t>织金县江西煤矿</t>
  </si>
  <si>
    <t>贵州鲁中矿业有限责任公司实兴煤矿二采区（原小河口煤矿）</t>
  </si>
  <si>
    <t>织金县富祥煤矿
（贵州未来矿业有限公司）</t>
  </si>
  <si>
    <t>织金县秀华煤矿</t>
  </si>
  <si>
    <t>织金县安桂良煤矿</t>
  </si>
  <si>
    <t>织金县珠藏镇兴发煤矿
（众一金彩黔）</t>
  </si>
  <si>
    <t>织金县岩脚煤矿（一采区）</t>
  </si>
  <si>
    <t>织金县岩脚煤矿（二采区）
（兴隆电站）</t>
  </si>
  <si>
    <r>
      <t>织金县岩脚煤矿二采区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（原兴隆煤矿）</t>
    </r>
  </si>
  <si>
    <t>织金县宏发煤矿</t>
  </si>
  <si>
    <t>织金县兴荣煤矿</t>
  </si>
  <si>
    <t>事故煤矿</t>
  </si>
  <si>
    <t>织金县三甲煤矿</t>
  </si>
  <si>
    <t>织金县苍海煤矿</t>
  </si>
  <si>
    <t>织金县大雁煤矿</t>
  </si>
  <si>
    <t>贵州水矿奥瑞安清洁能源有限公司（文家坝煤矿地面瓦斯利用）</t>
  </si>
  <si>
    <t>织金县城关兴发煤矿</t>
  </si>
  <si>
    <t>贵得金公司</t>
  </si>
  <si>
    <t>织金县凤凰山煤矿</t>
  </si>
  <si>
    <t>织金县文家坝煤矿（一矿）</t>
  </si>
  <si>
    <t>织金县文家坝二矿</t>
  </si>
  <si>
    <t>织金县西湖煤业有限公司（沟沟寨煤矿）</t>
  </si>
  <si>
    <t>织金县肥田煤矿（11采区）</t>
  </si>
  <si>
    <r>
      <t>11</t>
    </r>
    <r>
      <rPr>
        <sz val="10"/>
        <rFont val="宋体"/>
        <charset val="134"/>
      </rPr>
      <t>采区</t>
    </r>
  </si>
  <si>
    <t>织金县肥田煤矿(21采区）</t>
  </si>
  <si>
    <t>织金县宏达煤矿</t>
  </si>
  <si>
    <t>织金县志成煤矿</t>
  </si>
  <si>
    <t>织金县凹河煤矿</t>
  </si>
  <si>
    <t>织金县金象煤矿</t>
  </si>
  <si>
    <t>织金县马家田煤矿</t>
  </si>
  <si>
    <t>纳雍县</t>
  </si>
  <si>
    <t>纳雍县中岭煤矿（贵州中岭矿业有限责任公司）</t>
  </si>
  <si>
    <t>纳雍县高源煤矿</t>
  </si>
  <si>
    <t>纳雍县富民煤矿</t>
  </si>
  <si>
    <t>纳雍县五轮山煤矿</t>
  </si>
  <si>
    <t>关闭退出</t>
  </si>
  <si>
    <t>纳雍县新春煤矿</t>
  </si>
  <si>
    <t>纳雍县王家寨煤矿</t>
  </si>
  <si>
    <t>贵州赣兴煤业有限公司</t>
  </si>
  <si>
    <t>纳雍县比德煤矿</t>
  </si>
  <si>
    <t>纳雍县大坝田煤矿</t>
  </si>
  <si>
    <t>百管委</t>
  </si>
  <si>
    <t>百里杜鹃黔西金坡煤业
（黔金煤矿）</t>
  </si>
  <si>
    <t>百里杜鹃红林煤矿</t>
  </si>
  <si>
    <t>贵州金鑫煤业有限公司
（黔鑫煤矿）</t>
  </si>
  <si>
    <t>广木煤矿有限公司</t>
  </si>
  <si>
    <t>赫章县</t>
  </si>
  <si>
    <t>赫章县威奢煤矿</t>
  </si>
  <si>
    <t>金海湖新区</t>
  </si>
  <si>
    <t>金海湖新区兴达煤矿</t>
  </si>
  <si>
    <t>金海湖新区迎峰煤矿</t>
  </si>
  <si>
    <t>遵义市小计</t>
  </si>
  <si>
    <t>遵义市</t>
  </si>
  <si>
    <t>播州区</t>
  </si>
  <si>
    <t>播州区纸房煤矿</t>
  </si>
  <si>
    <t>播州区枫香煤矿</t>
  </si>
  <si>
    <t>播州区大林煤矿</t>
  </si>
  <si>
    <r>
      <t>新增补报项目，立项</t>
    </r>
    <r>
      <rPr>
        <sz val="10"/>
        <rFont val="Times New Roman"/>
        <charset val="134"/>
      </rPr>
      <t>0</t>
    </r>
    <r>
      <rPr>
        <sz val="10"/>
        <rFont val="宋体"/>
        <charset val="134"/>
      </rPr>
      <t>预拨。</t>
    </r>
  </si>
  <si>
    <t>仁怀市</t>
  </si>
  <si>
    <t>仁怀市梯子岩煤矿</t>
  </si>
  <si>
    <t>仁怀市慈竹林煤矿</t>
  </si>
  <si>
    <t>习水县</t>
  </si>
  <si>
    <t>赤水市岔角煤矿
（赤水市煤炭有限责任公司）</t>
  </si>
  <si>
    <t>习水县富泓煤矿</t>
  </si>
  <si>
    <t>习水县习隆煤矿</t>
  </si>
  <si>
    <t>习水县新兴宏能煤矿</t>
  </si>
  <si>
    <t>习水县天合煤矿</t>
  </si>
  <si>
    <t>习水县木担坝煤矿</t>
  </si>
  <si>
    <t>习水县加益煤矿</t>
  </si>
  <si>
    <t>习水县龙宝煤矿</t>
  </si>
  <si>
    <t>习水县兴隆煤矿</t>
  </si>
  <si>
    <t>习水县泰丰煤矿</t>
  </si>
  <si>
    <t>桐梓县</t>
  </si>
  <si>
    <t>桐梓县大河煤矿</t>
  </si>
  <si>
    <t>桐梓县万顺煤矿</t>
  </si>
  <si>
    <t>桐梓县鑫鑫煤矿</t>
  </si>
  <si>
    <t>桐梓县吉源煤矿</t>
  </si>
  <si>
    <t>桐梓县道角煤矿</t>
  </si>
  <si>
    <t>桐梓县花秋二矿（贵州赤天化花秋矿业有限责任公司）</t>
  </si>
  <si>
    <t>桐梓县官仓煤矿</t>
  </si>
  <si>
    <t>桐梓县仙岩煤矿</t>
  </si>
  <si>
    <t>桐梓县众源煤矿</t>
  </si>
  <si>
    <t>黔西南州小计</t>
  </si>
  <si>
    <t>黔西南州</t>
  </si>
  <si>
    <t>普安县</t>
  </si>
  <si>
    <t>普安县糯东煤矿</t>
  </si>
  <si>
    <t>普安县宏发煤矿</t>
  </si>
  <si>
    <t>普安县恒泰煤矿</t>
  </si>
  <si>
    <t>普安县嘉龙煤矿</t>
  </si>
  <si>
    <t>晴隆县</t>
  </si>
  <si>
    <t>晴隆县永荣煤矿</t>
  </si>
  <si>
    <t>晴隆县全伦煤矿（贵州省晴隆县新全伦煤业有限公司）</t>
  </si>
  <si>
    <t>晴隆县三宝煤矿</t>
  </si>
  <si>
    <t>晴隆县长兴煤矿</t>
  </si>
  <si>
    <t>安顺市小计</t>
  </si>
  <si>
    <t>安顺市</t>
  </si>
  <si>
    <t>西秀区</t>
  </si>
  <si>
    <t>西秀区轿子山煤矿（永贵能源开发有限责任公司轿子山分公司）</t>
  </si>
  <si>
    <t>西秀区安顺煤矿（永贵能源开发有限责任公司西秀分公司）</t>
  </si>
  <si>
    <t>西秀区宏发煤矿</t>
  </si>
  <si>
    <t>减少预拨，事故煤矿所属公司旗下煤矿</t>
  </si>
  <si>
    <t>普定县</t>
  </si>
  <si>
    <t>普定县龙场乡打磨冲煤矿</t>
  </si>
  <si>
    <t>普定县东光煤矿</t>
  </si>
  <si>
    <t>普定泰弘能源有限公司</t>
  </si>
  <si>
    <t>贵州元江煤业有限公司元江煤矿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</si>
</sst>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0"/>
      <name val="Times New Roman"/>
      <charset val="134"/>
    </font>
    <font>
      <b/>
      <sz val="11"/>
      <name val="黑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6"/>
      <name val="方正小标宋简体"/>
      <charset val="134"/>
    </font>
    <font>
      <b/>
      <sz val="10"/>
      <name val="Times New Roman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name val="Segoe UI Symbol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Protection="0">
      <alignment vertical="center"/>
    </xf>
    <xf numFmtId="0" fontId="35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177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10" fontId="1" fillId="0" borderId="0" xfId="11" applyNumberFormat="1" applyFont="1" applyFill="1">
      <alignment vertical="center"/>
    </xf>
    <xf numFmtId="178" fontId="1" fillId="0" borderId="0" xfId="0" applyNumberFormat="1" applyFont="1" applyFill="1">
      <alignment vertical="center"/>
    </xf>
    <xf numFmtId="0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NumberFormat="1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7" fontId="10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0" fontId="6" fillId="0" borderId="0" xfId="11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10" fontId="10" fillId="0" borderId="0" xfId="11" applyNumberFormat="1" applyFont="1" applyFill="1" applyAlignment="1">
      <alignment horizontal="center" vertical="center"/>
    </xf>
    <xf numFmtId="10" fontId="11" fillId="0" borderId="1" xfId="11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0" fontId="11" fillId="0" borderId="1" xfId="11" applyNumberFormat="1" applyFont="1" applyFill="1" applyBorder="1" applyAlignment="1" applyProtection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10" fontId="6" fillId="0" borderId="1" xfId="11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0" fontId="4" fillId="0" borderId="1" xfId="11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 wrapText="1"/>
    </xf>
    <xf numFmtId="176" fontId="6" fillId="0" borderId="0" xfId="0" applyNumberFormat="1" applyFont="1" applyFill="1" applyAlignment="1">
      <alignment horizontal="righ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NumberFormat="1" applyFont="1" applyFill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3" fillId="0" borderId="1" xfId="49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7" fontId="13" fillId="0" borderId="8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wrapText="1"/>
    </xf>
    <xf numFmtId="178" fontId="13" fillId="0" borderId="1" xfId="49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>
      <alignment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7" fontId="11" fillId="0" borderId="4" xfId="49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10" fontId="11" fillId="0" borderId="4" xfId="1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11" fillId="0" borderId="4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2_1" xfId="51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19"/>
  <sheetViews>
    <sheetView tabSelected="1" zoomScale="115" zoomScaleNormal="115" workbookViewId="0">
      <pane ySplit="8" topLeftCell="A9" activePane="bottomLeft" state="frozen"/>
      <selection/>
      <selection pane="bottomLeft" activeCell="A1" sqref="A1:D1"/>
    </sheetView>
  </sheetViews>
  <sheetFormatPr defaultColWidth="9" defaultRowHeight="13.5"/>
  <cols>
    <col min="1" max="1" width="5" style="1" customWidth="1"/>
    <col min="2" max="2" width="9.56666666666667" style="3" customWidth="1"/>
    <col min="3" max="3" width="9.9" style="3" customWidth="1"/>
    <col min="4" max="4" width="25.3416666666667" style="4" customWidth="1"/>
    <col min="5" max="5" width="10.075" style="5" customWidth="1"/>
    <col min="6" max="6" width="10.3416666666667" style="5" customWidth="1"/>
    <col min="7" max="7" width="9.48333333333333" style="5" customWidth="1"/>
    <col min="8" max="8" width="9.825" style="5" customWidth="1"/>
    <col min="9" max="9" width="10.6" style="5" customWidth="1"/>
    <col min="10" max="10" width="10.6" style="5" hidden="1" customWidth="1"/>
    <col min="11" max="11" width="9.775" style="6" customWidth="1"/>
    <col min="12" max="12" width="9.66666666666667" style="6" hidden="1" customWidth="1"/>
    <col min="13" max="13" width="10.1" style="6" customWidth="1"/>
    <col min="14" max="14" width="10.15" style="6" hidden="1" customWidth="1"/>
    <col min="15" max="15" width="10.65" style="6" customWidth="1"/>
    <col min="16" max="16" width="10.65" style="6" hidden="1" customWidth="1"/>
    <col min="17" max="17" width="9.25" style="7" customWidth="1"/>
    <col min="18" max="18" width="7.5" style="1" customWidth="1"/>
    <col min="19" max="19" width="9" style="1" customWidth="1"/>
    <col min="20" max="20" width="9" style="5" hidden="1" customWidth="1"/>
    <col min="21" max="21" width="9.5" style="8" customWidth="1"/>
    <col min="22" max="22" width="9.5" style="6" hidden="1" customWidth="1"/>
    <col min="23" max="23" width="8.25" style="1" customWidth="1"/>
    <col min="24" max="24" width="8.25" style="3" customWidth="1"/>
    <col min="25" max="25" width="7.625" style="1" customWidth="1"/>
    <col min="26" max="26" width="7.375" style="1" customWidth="1"/>
    <col min="27" max="27" width="7.375" style="5" hidden="1" customWidth="1"/>
    <col min="28" max="28" width="8.26666666666667" style="1" customWidth="1"/>
    <col min="29" max="29" width="7.625" style="1" customWidth="1"/>
    <col min="30" max="30" width="8.875" style="1" customWidth="1"/>
    <col min="31" max="31" width="21.175" style="1" customWidth="1"/>
    <col min="32" max="32" width="16.0833333333333" style="9" hidden="1" customWidth="1"/>
    <col min="33" max="33" width="16.0833333333333" style="9" customWidth="1"/>
    <col min="34" max="34" width="12.625" style="9"/>
    <col min="35" max="35" width="12.275" style="9" customWidth="1"/>
    <col min="36" max="36" width="9" style="10"/>
    <col min="37" max="37" width="9" style="11"/>
    <col min="38" max="16384" width="9" style="1"/>
  </cols>
  <sheetData>
    <row r="1" s="1" customFormat="1" ht="20" customHeight="1" spans="1:37">
      <c r="A1" s="12" t="s">
        <v>0</v>
      </c>
      <c r="B1" s="13"/>
      <c r="C1" s="13"/>
      <c r="D1" s="14"/>
      <c r="E1" s="15"/>
      <c r="F1" s="15"/>
      <c r="G1" s="15"/>
      <c r="H1" s="15"/>
      <c r="I1" s="15"/>
      <c r="J1" s="15"/>
      <c r="K1" s="52"/>
      <c r="L1" s="52"/>
      <c r="M1" s="52"/>
      <c r="N1" s="52"/>
      <c r="O1" s="52"/>
      <c r="P1" s="52"/>
      <c r="Q1" s="60"/>
      <c r="R1" s="61"/>
      <c r="S1" s="61"/>
      <c r="T1" s="15"/>
      <c r="U1" s="62"/>
      <c r="V1" s="52"/>
      <c r="W1" s="61"/>
      <c r="X1" s="61"/>
      <c r="Y1" s="61"/>
      <c r="Z1" s="61"/>
      <c r="AA1" s="15"/>
      <c r="AB1" s="61"/>
      <c r="AC1" s="61"/>
      <c r="AD1" s="61"/>
      <c r="AE1" s="61"/>
      <c r="AF1" s="9"/>
      <c r="AG1" s="9"/>
      <c r="AH1" s="9"/>
      <c r="AI1" s="9"/>
      <c r="AJ1" s="10"/>
      <c r="AK1" s="11"/>
    </row>
    <row r="2" s="1" customFormat="1" ht="20" customHeight="1" spans="1:37">
      <c r="A2" s="16"/>
      <c r="B2" s="17"/>
      <c r="C2" s="17"/>
      <c r="D2" s="18"/>
      <c r="E2" s="15"/>
      <c r="F2" s="15"/>
      <c r="G2" s="15"/>
      <c r="H2" s="15"/>
      <c r="I2" s="15"/>
      <c r="J2" s="15"/>
      <c r="K2" s="52"/>
      <c r="L2" s="52"/>
      <c r="M2" s="52"/>
      <c r="N2" s="52"/>
      <c r="O2" s="52"/>
      <c r="P2" s="52"/>
      <c r="Q2" s="60"/>
      <c r="R2" s="61"/>
      <c r="S2" s="61"/>
      <c r="T2" s="15"/>
      <c r="U2" s="62"/>
      <c r="V2" s="52"/>
      <c r="W2" s="61"/>
      <c r="X2" s="61"/>
      <c r="Y2" s="61"/>
      <c r="Z2" s="61"/>
      <c r="AA2" s="15"/>
      <c r="AB2" s="61"/>
      <c r="AC2" s="61"/>
      <c r="AD2" s="61"/>
      <c r="AE2" s="61"/>
      <c r="AF2" s="9"/>
      <c r="AG2" s="9"/>
      <c r="AH2" s="9"/>
      <c r="AI2" s="9"/>
      <c r="AJ2" s="10"/>
      <c r="AK2" s="11"/>
    </row>
    <row r="3" s="1" customFormat="1" ht="30.95" customHeight="1" spans="1:37">
      <c r="A3" s="19" t="s">
        <v>1</v>
      </c>
      <c r="B3" s="20"/>
      <c r="C3" s="20"/>
      <c r="D3" s="21"/>
      <c r="E3" s="22"/>
      <c r="F3" s="22"/>
      <c r="G3" s="22"/>
      <c r="H3" s="22"/>
      <c r="I3" s="22"/>
      <c r="J3" s="22"/>
      <c r="K3" s="53"/>
      <c r="L3" s="53"/>
      <c r="M3" s="53"/>
      <c r="N3" s="53"/>
      <c r="O3" s="53"/>
      <c r="P3" s="53"/>
      <c r="Q3" s="63"/>
      <c r="R3" s="19"/>
      <c r="S3" s="19"/>
      <c r="T3" s="22"/>
      <c r="U3" s="19"/>
      <c r="V3" s="53"/>
      <c r="W3" s="19"/>
      <c r="X3" s="19"/>
      <c r="Y3" s="19"/>
      <c r="Z3" s="19"/>
      <c r="AA3" s="22"/>
      <c r="AB3" s="19"/>
      <c r="AC3" s="19"/>
      <c r="AD3" s="19"/>
      <c r="AE3" s="19"/>
      <c r="AF3" s="9"/>
      <c r="AG3" s="9"/>
      <c r="AH3" s="9"/>
      <c r="AI3" s="9"/>
      <c r="AJ3" s="10"/>
      <c r="AK3" s="11"/>
    </row>
    <row r="4" s="1" customFormat="1" spans="1:37">
      <c r="A4" s="23" t="s">
        <v>2</v>
      </c>
      <c r="B4" s="24"/>
      <c r="C4" s="24"/>
      <c r="D4" s="23"/>
      <c r="E4" s="25"/>
      <c r="F4" s="25"/>
      <c r="G4" s="15"/>
      <c r="H4" s="15"/>
      <c r="I4" s="15"/>
      <c r="J4" s="15"/>
      <c r="K4" s="52"/>
      <c r="L4" s="52"/>
      <c r="M4" s="52"/>
      <c r="N4" s="52"/>
      <c r="O4" s="52"/>
      <c r="P4" s="52"/>
      <c r="Q4" s="60"/>
      <c r="R4" s="61"/>
      <c r="S4" s="61"/>
      <c r="T4" s="15"/>
      <c r="U4" s="62"/>
      <c r="V4" s="52"/>
      <c r="W4" s="61"/>
      <c r="X4" s="61"/>
      <c r="Y4" s="61"/>
      <c r="Z4" s="61"/>
      <c r="AA4" s="15"/>
      <c r="AB4" s="73" t="s">
        <v>3</v>
      </c>
      <c r="AC4" s="74"/>
      <c r="AD4" s="74"/>
      <c r="AE4" s="74"/>
      <c r="AF4" s="9"/>
      <c r="AG4" s="9"/>
      <c r="AH4" s="9"/>
      <c r="AI4" s="9"/>
      <c r="AJ4" s="10"/>
      <c r="AK4" s="11"/>
    </row>
    <row r="5" s="1" customFormat="1" spans="1:37">
      <c r="A5" s="26" t="s">
        <v>4</v>
      </c>
      <c r="B5" s="27" t="s">
        <v>5</v>
      </c>
      <c r="C5" s="27" t="s">
        <v>6</v>
      </c>
      <c r="D5" s="26" t="s">
        <v>7</v>
      </c>
      <c r="E5" s="28" t="s">
        <v>8</v>
      </c>
      <c r="F5" s="29"/>
      <c r="G5" s="29"/>
      <c r="H5" s="29"/>
      <c r="I5" s="29"/>
      <c r="J5" s="29"/>
      <c r="K5" s="54" t="s">
        <v>9</v>
      </c>
      <c r="L5" s="54"/>
      <c r="M5" s="55"/>
      <c r="N5" s="55"/>
      <c r="O5" s="55"/>
      <c r="P5" s="55"/>
      <c r="Q5" s="64"/>
      <c r="R5" s="26" t="s">
        <v>10</v>
      </c>
      <c r="S5" s="30"/>
      <c r="T5" s="29"/>
      <c r="U5" s="65" t="s">
        <v>11</v>
      </c>
      <c r="V5" s="55"/>
      <c r="W5" s="30" t="s">
        <v>12</v>
      </c>
      <c r="X5" s="30" t="s">
        <v>13</v>
      </c>
      <c r="Y5" s="30" t="s">
        <v>14</v>
      </c>
      <c r="Z5" s="30" t="s">
        <v>15</v>
      </c>
      <c r="AA5" s="29"/>
      <c r="AB5" s="30"/>
      <c r="AC5" s="30"/>
      <c r="AD5" s="30" t="s">
        <v>16</v>
      </c>
      <c r="AE5" s="26" t="s">
        <v>17</v>
      </c>
      <c r="AF5" s="75"/>
      <c r="AG5" s="75"/>
      <c r="AH5" s="75"/>
      <c r="AI5" s="75"/>
      <c r="AJ5" s="10"/>
      <c r="AK5" s="11"/>
    </row>
    <row r="6" s="1" customFormat="1" spans="1:37">
      <c r="A6" s="30"/>
      <c r="B6" s="31"/>
      <c r="C6" s="31"/>
      <c r="D6" s="26"/>
      <c r="E6" s="29" t="s">
        <v>18</v>
      </c>
      <c r="F6" s="29"/>
      <c r="G6" s="29" t="s">
        <v>19</v>
      </c>
      <c r="H6" s="29"/>
      <c r="I6" s="29" t="s">
        <v>20</v>
      </c>
      <c r="J6" s="29"/>
      <c r="K6" s="55" t="s">
        <v>21</v>
      </c>
      <c r="L6" s="55"/>
      <c r="M6" s="55" t="s">
        <v>22</v>
      </c>
      <c r="N6" s="55"/>
      <c r="O6" s="55" t="s">
        <v>23</v>
      </c>
      <c r="P6" s="55"/>
      <c r="Q6" s="64" t="s">
        <v>24</v>
      </c>
      <c r="R6" s="30" t="s">
        <v>25</v>
      </c>
      <c r="S6" s="30" t="s">
        <v>26</v>
      </c>
      <c r="T6" s="29"/>
      <c r="U6" s="65"/>
      <c r="V6" s="55"/>
      <c r="W6" s="30"/>
      <c r="X6" s="30"/>
      <c r="Y6" s="30"/>
      <c r="Z6" s="30"/>
      <c r="AA6" s="29"/>
      <c r="AB6" s="30"/>
      <c r="AC6" s="30"/>
      <c r="AD6" s="30"/>
      <c r="AE6" s="30"/>
      <c r="AF6" s="75"/>
      <c r="AG6" s="75"/>
      <c r="AH6" s="75"/>
      <c r="AI6" s="75"/>
      <c r="AJ6" s="10"/>
      <c r="AK6" s="11"/>
    </row>
    <row r="7" s="1" customFormat="1" ht="55" customHeight="1" spans="1:37">
      <c r="A7" s="30"/>
      <c r="B7" s="32"/>
      <c r="C7" s="32"/>
      <c r="D7" s="26"/>
      <c r="E7" s="28" t="s">
        <v>27</v>
      </c>
      <c r="F7" s="28" t="s">
        <v>28</v>
      </c>
      <c r="G7" s="28" t="s">
        <v>29</v>
      </c>
      <c r="H7" s="28" t="s">
        <v>30</v>
      </c>
      <c r="I7" s="29"/>
      <c r="J7" s="56" t="s">
        <v>31</v>
      </c>
      <c r="K7" s="55"/>
      <c r="L7" s="56" t="s">
        <v>31</v>
      </c>
      <c r="M7" s="55"/>
      <c r="N7" s="56" t="s">
        <v>31</v>
      </c>
      <c r="O7" s="55"/>
      <c r="P7" s="56" t="s">
        <v>31</v>
      </c>
      <c r="Q7" s="64"/>
      <c r="R7" s="30"/>
      <c r="S7" s="30"/>
      <c r="T7" s="56" t="s">
        <v>31</v>
      </c>
      <c r="U7" s="65"/>
      <c r="V7" s="56" t="s">
        <v>31</v>
      </c>
      <c r="W7" s="30"/>
      <c r="X7" s="30"/>
      <c r="Y7" s="30"/>
      <c r="Z7" s="26" t="s">
        <v>32</v>
      </c>
      <c r="AA7" s="56" t="s">
        <v>31</v>
      </c>
      <c r="AB7" s="26" t="s">
        <v>33</v>
      </c>
      <c r="AC7" s="26" t="s">
        <v>34</v>
      </c>
      <c r="AD7" s="30"/>
      <c r="AE7" s="30"/>
      <c r="AF7" s="75"/>
      <c r="AG7" s="75"/>
      <c r="AH7" s="75"/>
      <c r="AI7" s="75"/>
      <c r="AJ7" s="10"/>
      <c r="AK7" s="11"/>
    </row>
    <row r="8" s="2" customFormat="1" spans="1:37">
      <c r="A8" s="30"/>
      <c r="B8" s="33" t="s">
        <v>35</v>
      </c>
      <c r="C8" s="34"/>
      <c r="D8" s="35"/>
      <c r="E8" s="36">
        <f>E9+E85+E178+E203+E212</f>
        <v>68045.81</v>
      </c>
      <c r="F8" s="36">
        <f>F9+F85+F178+F203+F212</f>
        <v>23100.77</v>
      </c>
      <c r="G8" s="36">
        <f>G9+G85+G178+G203+G212</f>
        <v>79968.37</v>
      </c>
      <c r="H8" s="36">
        <f>H9+H85+H178+H203+H212</f>
        <v>26677.79</v>
      </c>
      <c r="I8" s="57">
        <f>I9+I85+I178+I203+I212</f>
        <v>122868.1</v>
      </c>
      <c r="J8" s="36"/>
      <c r="K8" s="57">
        <f>K9+K85+K178+K203+K212</f>
        <v>81654.97</v>
      </c>
      <c r="L8" s="57"/>
      <c r="M8" s="57">
        <f>M9+M85+M178+M203+M212</f>
        <v>95962.04</v>
      </c>
      <c r="N8" s="57"/>
      <c r="O8" s="57">
        <f>O9+O85+O178+O203+O212</f>
        <v>147442</v>
      </c>
      <c r="P8" s="57"/>
      <c r="Q8" s="66"/>
      <c r="R8" s="67"/>
      <c r="S8" s="67"/>
      <c r="T8" s="67">
        <f>T9+T85+T178+T203+T212</f>
        <v>110997.39</v>
      </c>
      <c r="U8" s="67">
        <f>U9+U85+U178+U203+U212</f>
        <v>118328</v>
      </c>
      <c r="V8" s="67">
        <f t="shared" ref="V8:AD8" si="0">V9+V85+V178+V203+V212</f>
        <v>12531</v>
      </c>
      <c r="W8" s="67">
        <f t="shared" si="0"/>
        <v>12531</v>
      </c>
      <c r="X8" s="67">
        <f t="shared" si="0"/>
        <v>9321</v>
      </c>
      <c r="Y8" s="67">
        <f t="shared" si="0"/>
        <v>3210</v>
      </c>
      <c r="Z8" s="67">
        <f t="shared" si="0"/>
        <v>6196</v>
      </c>
      <c r="AA8" s="67">
        <f t="shared" si="0"/>
        <v>2530</v>
      </c>
      <c r="AB8" s="67">
        <f t="shared" si="0"/>
        <v>2530</v>
      </c>
      <c r="AC8" s="67">
        <f t="shared" si="0"/>
        <v>8726</v>
      </c>
      <c r="AD8" s="67">
        <f t="shared" si="0"/>
        <v>5740</v>
      </c>
      <c r="AE8" s="65"/>
      <c r="AF8" s="75"/>
      <c r="AG8" s="75"/>
      <c r="AH8" s="75"/>
      <c r="AI8" s="75"/>
      <c r="AJ8" s="78"/>
      <c r="AK8" s="79"/>
    </row>
    <row r="9" s="2" customFormat="1" spans="1:37">
      <c r="A9" s="30"/>
      <c r="B9" s="33" t="s">
        <v>36</v>
      </c>
      <c r="C9" s="34"/>
      <c r="D9" s="35"/>
      <c r="E9" s="37">
        <f>SUM(E10:E84)</f>
        <v>35036.18</v>
      </c>
      <c r="F9" s="37">
        <f>SUM(F10:F84)</f>
        <v>11389.1</v>
      </c>
      <c r="G9" s="37">
        <f>SUM(G10:G84)</f>
        <v>42001.93</v>
      </c>
      <c r="H9" s="37">
        <f>SUM(H10:H84)</f>
        <v>14217.04</v>
      </c>
      <c r="I9" s="37">
        <f>SUM(I10:I84)</f>
        <v>54445.5</v>
      </c>
      <c r="J9" s="37">
        <f t="shared" ref="I9:O9" si="1">SUM(J10:J84)</f>
        <v>42043.416</v>
      </c>
      <c r="K9" s="37">
        <f t="shared" si="1"/>
        <v>42043</v>
      </c>
      <c r="L9" s="37">
        <f t="shared" si="1"/>
        <v>50402.316</v>
      </c>
      <c r="M9" s="37">
        <f t="shared" si="1"/>
        <v>50402</v>
      </c>
      <c r="N9" s="37">
        <f t="shared" si="1"/>
        <v>65334.6</v>
      </c>
      <c r="O9" s="37">
        <f t="shared" si="1"/>
        <v>65335</v>
      </c>
      <c r="P9" s="37"/>
      <c r="Q9" s="64"/>
      <c r="R9" s="55"/>
      <c r="S9" s="65"/>
      <c r="T9" s="68">
        <f>SUM(T10:T84)</f>
        <v>62390.41</v>
      </c>
      <c r="U9" s="68">
        <f>SUM(U10:U84)</f>
        <v>64038</v>
      </c>
      <c r="V9" s="68">
        <f t="shared" ref="V9:AD9" si="2">SUM(V10:V84)</f>
        <v>6781.65926915016</v>
      </c>
      <c r="W9" s="68">
        <f t="shared" si="2"/>
        <v>6783</v>
      </c>
      <c r="X9" s="68">
        <f t="shared" si="2"/>
        <v>4162</v>
      </c>
      <c r="Y9" s="68">
        <f t="shared" si="2"/>
        <v>2621</v>
      </c>
      <c r="Z9" s="68">
        <f t="shared" si="2"/>
        <v>2822</v>
      </c>
      <c r="AA9" s="68">
        <f t="shared" si="2"/>
        <v>1242.66790615317</v>
      </c>
      <c r="AB9" s="68">
        <f t="shared" si="2"/>
        <v>1207</v>
      </c>
      <c r="AC9" s="68">
        <f t="shared" si="2"/>
        <v>4029</v>
      </c>
      <c r="AD9" s="68">
        <f t="shared" si="2"/>
        <v>3828</v>
      </c>
      <c r="AE9" s="65"/>
      <c r="AF9" s="75"/>
      <c r="AG9" s="75"/>
      <c r="AH9" s="75"/>
      <c r="AI9" s="75"/>
      <c r="AJ9" s="78"/>
      <c r="AK9" s="79"/>
    </row>
    <row r="10" s="1" customFormat="1" spans="1:37">
      <c r="A10" s="38">
        <v>1</v>
      </c>
      <c r="B10" s="39" t="s">
        <v>37</v>
      </c>
      <c r="C10" s="39" t="s">
        <v>38</v>
      </c>
      <c r="D10" s="40" t="s">
        <v>39</v>
      </c>
      <c r="E10" s="41">
        <v>3163.92</v>
      </c>
      <c r="F10" s="42">
        <v>1010</v>
      </c>
      <c r="G10" s="41">
        <v>3102.22</v>
      </c>
      <c r="H10" s="43">
        <v>1037.61</v>
      </c>
      <c r="I10" s="42">
        <v>3000</v>
      </c>
      <c r="J10" s="42">
        <f>E10*1.2</f>
        <v>3796.704</v>
      </c>
      <c r="K10" s="58">
        <v>3797</v>
      </c>
      <c r="L10" s="58">
        <f>G10*1.2</f>
        <v>3722.664</v>
      </c>
      <c r="M10" s="58">
        <v>3723</v>
      </c>
      <c r="N10" s="58">
        <f>I10*1.2</f>
        <v>3600</v>
      </c>
      <c r="O10" s="58">
        <v>3600</v>
      </c>
      <c r="P10" s="58">
        <f>N10-O10</f>
        <v>0</v>
      </c>
      <c r="Q10" s="69">
        <f t="shared" ref="Q10:Q41" si="3">(M10-K10)/K10</f>
        <v>-0.0194890703186726</v>
      </c>
      <c r="R10" s="38">
        <v>1.25</v>
      </c>
      <c r="S10" s="38">
        <v>1</v>
      </c>
      <c r="T10" s="49">
        <f>K10+(H10-F10)*1.5+(M10-K10)*R10</f>
        <v>3745.915</v>
      </c>
      <c r="U10" s="70">
        <v>3746</v>
      </c>
      <c r="V10" s="58">
        <f>12531/118328*U10</f>
        <v>396.703451423163</v>
      </c>
      <c r="W10" s="70">
        <v>397</v>
      </c>
      <c r="X10" s="44">
        <v>325</v>
      </c>
      <c r="Y10" s="70">
        <f>W10-X10</f>
        <v>72</v>
      </c>
      <c r="Z10" s="38">
        <v>168</v>
      </c>
      <c r="AA10" s="49">
        <f>I10/84712.5*2530</f>
        <v>89.5971668880035</v>
      </c>
      <c r="AB10" s="70">
        <v>120</v>
      </c>
      <c r="AC10" s="70">
        <f t="shared" ref="AC9:AC73" si="4">Z10+AB10</f>
        <v>288</v>
      </c>
      <c r="AD10" s="70">
        <f t="shared" ref="AD9:AD73" si="5">Y10+AB10</f>
        <v>192</v>
      </c>
      <c r="AE10" s="38"/>
      <c r="AF10" s="9"/>
      <c r="AG10" s="9"/>
      <c r="AH10" s="9"/>
      <c r="AI10" s="80"/>
      <c r="AJ10" s="10"/>
      <c r="AK10" s="11"/>
    </row>
    <row r="11" s="1" customFormat="1" spans="1:37">
      <c r="A11" s="44">
        <f>COUNT($A$1:A10)+1</f>
        <v>2</v>
      </c>
      <c r="B11" s="39" t="s">
        <v>37</v>
      </c>
      <c r="C11" s="39" t="s">
        <v>38</v>
      </c>
      <c r="D11" s="40" t="s">
        <v>40</v>
      </c>
      <c r="E11" s="41">
        <v>2240.88</v>
      </c>
      <c r="F11" s="42">
        <v>743.96</v>
      </c>
      <c r="G11" s="42">
        <v>3156.68</v>
      </c>
      <c r="H11" s="45">
        <v>976.58</v>
      </c>
      <c r="I11" s="42">
        <v>2900</v>
      </c>
      <c r="J11" s="42">
        <f t="shared" ref="J11:J49" si="6">E11*1.2</f>
        <v>2689.056</v>
      </c>
      <c r="K11" s="58">
        <v>2689</v>
      </c>
      <c r="L11" s="58">
        <f t="shared" ref="L11:L49" si="7">G11*1.2</f>
        <v>3788.016</v>
      </c>
      <c r="M11" s="58">
        <v>3788</v>
      </c>
      <c r="N11" s="58">
        <f t="shared" ref="N11:N49" si="8">I11*1.2</f>
        <v>3480</v>
      </c>
      <c r="O11" s="58">
        <v>3480</v>
      </c>
      <c r="P11" s="58">
        <f t="shared" ref="P11:P74" si="9">N11-O11</f>
        <v>0</v>
      </c>
      <c r="Q11" s="69">
        <f t="shared" si="3"/>
        <v>0.408702119747118</v>
      </c>
      <c r="R11" s="38">
        <v>2</v>
      </c>
      <c r="S11" s="70">
        <v>1</v>
      </c>
      <c r="T11" s="49">
        <f t="shared" ref="T10:T26" si="10">K11+(H11-F11)*1.5+(M11-K11)*R11</f>
        <v>5235.93</v>
      </c>
      <c r="U11" s="70">
        <v>5236</v>
      </c>
      <c r="V11" s="58">
        <f t="shared" ref="V11:V18" si="11">12531/118328*U11</f>
        <v>554.495267392333</v>
      </c>
      <c r="W11" s="70">
        <v>555</v>
      </c>
      <c r="X11" s="44">
        <v>217</v>
      </c>
      <c r="Y11" s="70">
        <f t="shared" ref="Y11:Y16" si="12">W11-X11</f>
        <v>338</v>
      </c>
      <c r="Z11" s="38">
        <v>160</v>
      </c>
      <c r="AA11" s="49">
        <f t="shared" ref="AA11:AA16" si="13">I11/84712.5*2530</f>
        <v>86.6105946584034</v>
      </c>
      <c r="AB11" s="44">
        <v>87</v>
      </c>
      <c r="AC11" s="70">
        <f t="shared" si="4"/>
        <v>247</v>
      </c>
      <c r="AD11" s="70">
        <f t="shared" si="5"/>
        <v>425</v>
      </c>
      <c r="AE11" s="38"/>
      <c r="AF11" s="9"/>
      <c r="AG11" s="9"/>
      <c r="AH11" s="9"/>
      <c r="AI11" s="80"/>
      <c r="AJ11" s="10"/>
      <c r="AK11" s="11"/>
    </row>
    <row r="12" s="1" customFormat="1" spans="1:37">
      <c r="A12" s="44">
        <f>COUNT($A$1:A11)+1</f>
        <v>3</v>
      </c>
      <c r="B12" s="39" t="s">
        <v>37</v>
      </c>
      <c r="C12" s="39" t="s">
        <v>38</v>
      </c>
      <c r="D12" s="40" t="s">
        <v>41</v>
      </c>
      <c r="E12" s="41">
        <v>3165.74</v>
      </c>
      <c r="F12" s="41">
        <v>1069.03</v>
      </c>
      <c r="G12" s="41">
        <v>2819.42</v>
      </c>
      <c r="H12" s="43">
        <v>1118.65</v>
      </c>
      <c r="I12" s="41">
        <v>3100</v>
      </c>
      <c r="J12" s="42">
        <f t="shared" si="6"/>
        <v>3798.888</v>
      </c>
      <c r="K12" s="58">
        <v>3799</v>
      </c>
      <c r="L12" s="58">
        <f t="shared" si="7"/>
        <v>3383.304</v>
      </c>
      <c r="M12" s="58">
        <v>3383</v>
      </c>
      <c r="N12" s="58">
        <f t="shared" si="8"/>
        <v>3720</v>
      </c>
      <c r="O12" s="58">
        <v>3720</v>
      </c>
      <c r="P12" s="58">
        <f t="shared" si="9"/>
        <v>0</v>
      </c>
      <c r="Q12" s="69">
        <f t="shared" si="3"/>
        <v>-0.109502500658068</v>
      </c>
      <c r="R12" s="58">
        <v>1.75</v>
      </c>
      <c r="S12" s="38">
        <v>1</v>
      </c>
      <c r="T12" s="49">
        <f t="shared" si="10"/>
        <v>3145.43</v>
      </c>
      <c r="U12" s="70">
        <v>3145</v>
      </c>
      <c r="V12" s="58">
        <f t="shared" si="11"/>
        <v>333.057222297343</v>
      </c>
      <c r="W12" s="70">
        <v>333</v>
      </c>
      <c r="X12" s="44">
        <v>220</v>
      </c>
      <c r="Y12" s="70">
        <f t="shared" si="12"/>
        <v>113</v>
      </c>
      <c r="Z12" s="38">
        <v>169</v>
      </c>
      <c r="AA12" s="49">
        <f t="shared" si="13"/>
        <v>92.5837391176037</v>
      </c>
      <c r="AB12" s="76">
        <v>122</v>
      </c>
      <c r="AC12" s="70">
        <f t="shared" si="4"/>
        <v>291</v>
      </c>
      <c r="AD12" s="70">
        <f t="shared" si="5"/>
        <v>235</v>
      </c>
      <c r="AE12" s="38"/>
      <c r="AF12" s="9"/>
      <c r="AG12" s="9"/>
      <c r="AH12" s="9"/>
      <c r="AI12" s="80"/>
      <c r="AJ12" s="10"/>
      <c r="AK12" s="11"/>
    </row>
    <row r="13" s="1" customFormat="1" spans="1:37">
      <c r="A13" s="44">
        <f>COUNT($A$1:A12)+1</f>
        <v>4</v>
      </c>
      <c r="B13" s="39" t="s">
        <v>37</v>
      </c>
      <c r="C13" s="39" t="s">
        <v>38</v>
      </c>
      <c r="D13" s="40" t="s">
        <v>42</v>
      </c>
      <c r="E13" s="41">
        <v>2174.26</v>
      </c>
      <c r="F13" s="41">
        <v>753.68</v>
      </c>
      <c r="G13" s="41">
        <v>2147.73</v>
      </c>
      <c r="H13" s="43">
        <v>690.22</v>
      </c>
      <c r="I13" s="41">
        <v>2000</v>
      </c>
      <c r="J13" s="42">
        <f t="shared" si="6"/>
        <v>2609.112</v>
      </c>
      <c r="K13" s="58">
        <v>2609</v>
      </c>
      <c r="L13" s="58">
        <f t="shared" si="7"/>
        <v>2577.276</v>
      </c>
      <c r="M13" s="58">
        <v>2577</v>
      </c>
      <c r="N13" s="58">
        <f t="shared" si="8"/>
        <v>2400</v>
      </c>
      <c r="O13" s="58">
        <v>2400</v>
      </c>
      <c r="P13" s="58">
        <f t="shared" si="9"/>
        <v>0</v>
      </c>
      <c r="Q13" s="69">
        <f t="shared" si="3"/>
        <v>-0.012265235722499</v>
      </c>
      <c r="R13" s="38">
        <v>1.25</v>
      </c>
      <c r="S13" s="70">
        <v>1</v>
      </c>
      <c r="T13" s="49">
        <f t="shared" si="10"/>
        <v>2473.81</v>
      </c>
      <c r="U13" s="70">
        <v>2474</v>
      </c>
      <c r="V13" s="58">
        <f t="shared" si="11"/>
        <v>261.997954837401</v>
      </c>
      <c r="W13" s="70">
        <v>262</v>
      </c>
      <c r="X13" s="44">
        <v>165</v>
      </c>
      <c r="Y13" s="70">
        <f t="shared" si="12"/>
        <v>97</v>
      </c>
      <c r="Z13" s="38">
        <v>106</v>
      </c>
      <c r="AA13" s="49">
        <f t="shared" si="13"/>
        <v>59.7314445920024</v>
      </c>
      <c r="AB13" s="70">
        <v>60</v>
      </c>
      <c r="AC13" s="70">
        <f t="shared" si="4"/>
        <v>166</v>
      </c>
      <c r="AD13" s="70">
        <f t="shared" si="5"/>
        <v>157</v>
      </c>
      <c r="AE13" s="38"/>
      <c r="AF13" s="9"/>
      <c r="AG13" s="9"/>
      <c r="AH13" s="9"/>
      <c r="AI13" s="80"/>
      <c r="AJ13" s="10"/>
      <c r="AK13" s="11"/>
    </row>
    <row r="14" s="1" customFormat="1" spans="1:37">
      <c r="A14" s="44">
        <f>COUNT($A$1:A13)+1</f>
        <v>5</v>
      </c>
      <c r="B14" s="39" t="s">
        <v>37</v>
      </c>
      <c r="C14" s="39" t="s">
        <v>38</v>
      </c>
      <c r="D14" s="40" t="s">
        <v>43</v>
      </c>
      <c r="E14" s="41">
        <v>3820.11</v>
      </c>
      <c r="F14" s="41">
        <v>1231.86</v>
      </c>
      <c r="G14" s="41">
        <v>4067.97</v>
      </c>
      <c r="H14" s="43">
        <v>1381.24</v>
      </c>
      <c r="I14" s="41">
        <v>3225</v>
      </c>
      <c r="J14" s="42">
        <f t="shared" si="6"/>
        <v>4584.132</v>
      </c>
      <c r="K14" s="58">
        <v>4584</v>
      </c>
      <c r="L14" s="58">
        <f t="shared" si="7"/>
        <v>4881.564</v>
      </c>
      <c r="M14" s="58">
        <v>4882</v>
      </c>
      <c r="N14" s="58">
        <f t="shared" si="8"/>
        <v>3870</v>
      </c>
      <c r="O14" s="58">
        <v>3870</v>
      </c>
      <c r="P14" s="58">
        <f t="shared" si="9"/>
        <v>0</v>
      </c>
      <c r="Q14" s="69">
        <f t="shared" si="3"/>
        <v>0.0650087260034904</v>
      </c>
      <c r="R14" s="38">
        <v>1.5</v>
      </c>
      <c r="S14" s="38">
        <v>1</v>
      </c>
      <c r="T14" s="49">
        <f t="shared" si="10"/>
        <v>5255.07</v>
      </c>
      <c r="U14" s="70">
        <v>5255</v>
      </c>
      <c r="V14" s="58">
        <f t="shared" si="11"/>
        <v>556.507377797309</v>
      </c>
      <c r="W14" s="70">
        <v>557</v>
      </c>
      <c r="X14" s="44">
        <v>330</v>
      </c>
      <c r="Y14" s="70">
        <f t="shared" si="12"/>
        <v>227</v>
      </c>
      <c r="Z14" s="38">
        <v>178</v>
      </c>
      <c r="AA14" s="49">
        <f t="shared" si="13"/>
        <v>96.3169544046038</v>
      </c>
      <c r="AB14" s="70">
        <v>97</v>
      </c>
      <c r="AC14" s="70">
        <f t="shared" si="4"/>
        <v>275</v>
      </c>
      <c r="AD14" s="70">
        <f t="shared" si="5"/>
        <v>324</v>
      </c>
      <c r="AE14" s="38"/>
      <c r="AF14" s="9"/>
      <c r="AG14" s="9"/>
      <c r="AH14" s="9"/>
      <c r="AI14" s="80"/>
      <c r="AJ14" s="10"/>
      <c r="AK14" s="11"/>
    </row>
    <row r="15" s="1" customFormat="1" spans="1:37">
      <c r="A15" s="44">
        <f>COUNT($A$1:A14)+1</f>
        <v>6</v>
      </c>
      <c r="B15" s="39" t="s">
        <v>37</v>
      </c>
      <c r="C15" s="39" t="s">
        <v>38</v>
      </c>
      <c r="D15" s="40" t="s">
        <v>44</v>
      </c>
      <c r="E15" s="41">
        <v>2395.02</v>
      </c>
      <c r="F15" s="41">
        <v>788.31</v>
      </c>
      <c r="G15" s="41">
        <v>2493.82</v>
      </c>
      <c r="H15" s="43">
        <v>998.91</v>
      </c>
      <c r="I15" s="41">
        <v>2200</v>
      </c>
      <c r="J15" s="42">
        <f t="shared" si="6"/>
        <v>2874.024</v>
      </c>
      <c r="K15" s="58">
        <v>2874</v>
      </c>
      <c r="L15" s="58">
        <f t="shared" si="7"/>
        <v>2992.584</v>
      </c>
      <c r="M15" s="58">
        <v>2993</v>
      </c>
      <c r="N15" s="58">
        <f t="shared" si="8"/>
        <v>2640</v>
      </c>
      <c r="O15" s="58">
        <v>2640</v>
      </c>
      <c r="P15" s="58">
        <f t="shared" si="9"/>
        <v>0</v>
      </c>
      <c r="Q15" s="69">
        <f t="shared" si="3"/>
        <v>0.0414057063326374</v>
      </c>
      <c r="R15" s="38">
        <v>1.25</v>
      </c>
      <c r="S15" s="70">
        <v>1</v>
      </c>
      <c r="T15" s="49">
        <f t="shared" si="10"/>
        <v>3338.65</v>
      </c>
      <c r="U15" s="70">
        <v>3339</v>
      </c>
      <c r="V15" s="58">
        <f t="shared" si="11"/>
        <v>353.601928537624</v>
      </c>
      <c r="W15" s="70">
        <v>354</v>
      </c>
      <c r="X15" s="44">
        <v>200</v>
      </c>
      <c r="Y15" s="70">
        <f t="shared" si="12"/>
        <v>154</v>
      </c>
      <c r="Z15" s="38">
        <v>115</v>
      </c>
      <c r="AA15" s="49">
        <f t="shared" si="13"/>
        <v>65.7045890512026</v>
      </c>
      <c r="AB15" s="70">
        <v>66</v>
      </c>
      <c r="AC15" s="70">
        <f t="shared" si="4"/>
        <v>181</v>
      </c>
      <c r="AD15" s="70">
        <f t="shared" si="5"/>
        <v>220</v>
      </c>
      <c r="AE15" s="38"/>
      <c r="AF15" s="9"/>
      <c r="AG15" s="9"/>
      <c r="AH15" s="9"/>
      <c r="AI15" s="80"/>
      <c r="AJ15" s="10"/>
      <c r="AK15" s="11"/>
    </row>
    <row r="16" s="1" customFormat="1" ht="38" customHeight="1" spans="1:37">
      <c r="A16" s="44">
        <f>COUNT($A$1:A15)+1</f>
        <v>7</v>
      </c>
      <c r="B16" s="39" t="s">
        <v>37</v>
      </c>
      <c r="C16" s="39" t="s">
        <v>38</v>
      </c>
      <c r="D16" s="40" t="s">
        <v>45</v>
      </c>
      <c r="E16" s="41">
        <v>645.34</v>
      </c>
      <c r="F16" s="41">
        <v>231.19</v>
      </c>
      <c r="G16" s="41">
        <v>557.2</v>
      </c>
      <c r="H16" s="43">
        <v>198.47</v>
      </c>
      <c r="I16" s="41">
        <v>600</v>
      </c>
      <c r="J16" s="42">
        <f t="shared" si="6"/>
        <v>774.408</v>
      </c>
      <c r="K16" s="58">
        <v>775</v>
      </c>
      <c r="L16" s="58">
        <f t="shared" si="7"/>
        <v>668.64</v>
      </c>
      <c r="M16" s="58">
        <v>669</v>
      </c>
      <c r="N16" s="58">
        <f t="shared" si="8"/>
        <v>720</v>
      </c>
      <c r="O16" s="58">
        <v>720</v>
      </c>
      <c r="P16" s="58">
        <f t="shared" si="9"/>
        <v>0</v>
      </c>
      <c r="Q16" s="69">
        <f t="shared" si="3"/>
        <v>-0.136774193548387</v>
      </c>
      <c r="R16" s="58">
        <v>1.75</v>
      </c>
      <c r="S16" s="38">
        <v>1</v>
      </c>
      <c r="T16" s="49">
        <f t="shared" si="10"/>
        <v>540.42</v>
      </c>
      <c r="U16" s="70">
        <v>540</v>
      </c>
      <c r="V16" s="58">
        <f t="shared" si="11"/>
        <v>57.1862957203705</v>
      </c>
      <c r="W16" s="70">
        <v>57</v>
      </c>
      <c r="X16" s="44">
        <v>77</v>
      </c>
      <c r="Y16" s="70">
        <f t="shared" si="12"/>
        <v>-20</v>
      </c>
      <c r="Z16" s="38">
        <v>28</v>
      </c>
      <c r="AA16" s="49">
        <f t="shared" si="13"/>
        <v>17.9194333776007</v>
      </c>
      <c r="AB16" s="70">
        <v>18</v>
      </c>
      <c r="AC16" s="70">
        <f t="shared" si="4"/>
        <v>46</v>
      </c>
      <c r="AD16" s="70">
        <f t="shared" si="5"/>
        <v>-2</v>
      </c>
      <c r="AE16" s="38"/>
      <c r="AF16" s="9"/>
      <c r="AG16" s="9"/>
      <c r="AH16" s="9"/>
      <c r="AI16" s="80"/>
      <c r="AJ16" s="10"/>
      <c r="AK16" s="11"/>
    </row>
    <row r="17" s="1" customFormat="1" spans="1:37">
      <c r="A17" s="44">
        <f>COUNT($A$1:A16)+1</f>
        <v>8</v>
      </c>
      <c r="B17" s="39" t="s">
        <v>37</v>
      </c>
      <c r="C17" s="39" t="s">
        <v>38</v>
      </c>
      <c r="D17" s="46" t="s">
        <v>46</v>
      </c>
      <c r="E17" s="41">
        <v>212.34</v>
      </c>
      <c r="F17" s="41">
        <v>99.31</v>
      </c>
      <c r="G17" s="41">
        <v>270.1</v>
      </c>
      <c r="H17" s="47">
        <v>119.32</v>
      </c>
      <c r="I17" s="41">
        <v>180</v>
      </c>
      <c r="J17" s="42">
        <f t="shared" si="6"/>
        <v>254.808</v>
      </c>
      <c r="K17" s="58">
        <v>255</v>
      </c>
      <c r="L17" s="58">
        <f t="shared" si="7"/>
        <v>324.12</v>
      </c>
      <c r="M17" s="58">
        <v>324</v>
      </c>
      <c r="N17" s="58">
        <f t="shared" si="8"/>
        <v>216</v>
      </c>
      <c r="O17" s="58">
        <v>216</v>
      </c>
      <c r="P17" s="58">
        <f t="shared" si="9"/>
        <v>0</v>
      </c>
      <c r="Q17" s="69">
        <f t="shared" si="3"/>
        <v>0.270588235294118</v>
      </c>
      <c r="R17" s="38">
        <v>2</v>
      </c>
      <c r="S17" s="70">
        <v>1</v>
      </c>
      <c r="T17" s="49">
        <f t="shared" si="10"/>
        <v>423.015</v>
      </c>
      <c r="U17" s="70">
        <v>423</v>
      </c>
      <c r="V17" s="58">
        <f t="shared" si="11"/>
        <v>44.7959316476236</v>
      </c>
      <c r="W17" s="70">
        <v>45</v>
      </c>
      <c r="X17" s="44">
        <v>18</v>
      </c>
      <c r="Y17" s="70">
        <f t="shared" ref="Y17:Y28" si="14">W17-X17</f>
        <v>27</v>
      </c>
      <c r="Z17" s="38">
        <v>10</v>
      </c>
      <c r="AA17" s="72">
        <v>0</v>
      </c>
      <c r="AB17" s="70">
        <v>0</v>
      </c>
      <c r="AC17" s="70">
        <f t="shared" si="4"/>
        <v>10</v>
      </c>
      <c r="AD17" s="70">
        <f t="shared" si="5"/>
        <v>27</v>
      </c>
      <c r="AE17" s="38"/>
      <c r="AF17" s="9"/>
      <c r="AG17" s="9"/>
      <c r="AH17" s="9"/>
      <c r="AI17" s="80"/>
      <c r="AJ17" s="10"/>
      <c r="AK17" s="11"/>
    </row>
    <row r="18" s="1" customFormat="1" spans="1:37">
      <c r="A18" s="44">
        <f>COUNT($A$1:A17)+1</f>
        <v>9</v>
      </c>
      <c r="B18" s="39" t="s">
        <v>37</v>
      </c>
      <c r="C18" s="39" t="s">
        <v>38</v>
      </c>
      <c r="D18" s="46" t="s">
        <v>47</v>
      </c>
      <c r="E18" s="41">
        <v>887.89</v>
      </c>
      <c r="F18" s="41">
        <v>306.45</v>
      </c>
      <c r="G18" s="41">
        <v>814.89</v>
      </c>
      <c r="H18" s="47">
        <v>291.01</v>
      </c>
      <c r="I18" s="41">
        <v>1200</v>
      </c>
      <c r="J18" s="42">
        <f t="shared" si="6"/>
        <v>1065.468</v>
      </c>
      <c r="K18" s="58">
        <v>1066</v>
      </c>
      <c r="L18" s="58">
        <f t="shared" si="7"/>
        <v>977.868</v>
      </c>
      <c r="M18" s="58">
        <v>978</v>
      </c>
      <c r="N18" s="58">
        <f t="shared" si="8"/>
        <v>1440</v>
      </c>
      <c r="O18" s="58">
        <v>1440</v>
      </c>
      <c r="P18" s="58">
        <f t="shared" si="9"/>
        <v>0</v>
      </c>
      <c r="Q18" s="69">
        <f t="shared" si="3"/>
        <v>-0.0825515947467167</v>
      </c>
      <c r="R18" s="38">
        <v>1.5</v>
      </c>
      <c r="S18" s="38">
        <v>1</v>
      </c>
      <c r="T18" s="49">
        <f t="shared" si="10"/>
        <v>910.84</v>
      </c>
      <c r="U18" s="70">
        <v>911</v>
      </c>
      <c r="V18" s="58">
        <f t="shared" si="11"/>
        <v>96.4753988912176</v>
      </c>
      <c r="W18" s="70">
        <v>96</v>
      </c>
      <c r="X18" s="44">
        <v>110</v>
      </c>
      <c r="Y18" s="70">
        <f t="shared" si="14"/>
        <v>-14</v>
      </c>
      <c r="Z18" s="38">
        <v>67</v>
      </c>
      <c r="AA18" s="49">
        <f t="shared" ref="AA18:AA23" si="15">I18/84712.5*2530</f>
        <v>35.8388667552014</v>
      </c>
      <c r="AB18" s="70">
        <v>36</v>
      </c>
      <c r="AC18" s="70">
        <f t="shared" si="4"/>
        <v>103</v>
      </c>
      <c r="AD18" s="70">
        <f t="shared" si="5"/>
        <v>22</v>
      </c>
      <c r="AE18" s="38"/>
      <c r="AF18" s="9"/>
      <c r="AG18" s="9"/>
      <c r="AH18" s="9"/>
      <c r="AI18" s="80"/>
      <c r="AJ18" s="10"/>
      <c r="AK18" s="11"/>
    </row>
    <row r="19" s="1" customFormat="1" spans="1:37">
      <c r="A19" s="44">
        <f>COUNT($A$1:A18)+1</f>
        <v>10</v>
      </c>
      <c r="B19" s="39" t="s">
        <v>37</v>
      </c>
      <c r="C19" s="39" t="s">
        <v>38</v>
      </c>
      <c r="D19" s="46" t="s">
        <v>48</v>
      </c>
      <c r="E19" s="41">
        <v>239.85</v>
      </c>
      <c r="F19" s="41">
        <v>104.68</v>
      </c>
      <c r="G19" s="41">
        <v>0</v>
      </c>
      <c r="H19" s="41">
        <v>0</v>
      </c>
      <c r="I19" s="41">
        <v>500</v>
      </c>
      <c r="J19" s="42">
        <f t="shared" si="6"/>
        <v>287.82</v>
      </c>
      <c r="K19" s="58">
        <v>288</v>
      </c>
      <c r="L19" s="58">
        <f t="shared" si="7"/>
        <v>0</v>
      </c>
      <c r="M19" s="58">
        <v>0</v>
      </c>
      <c r="N19" s="58">
        <f t="shared" si="8"/>
        <v>600</v>
      </c>
      <c r="O19" s="58">
        <v>600</v>
      </c>
      <c r="P19" s="58">
        <f t="shared" si="9"/>
        <v>0</v>
      </c>
      <c r="Q19" s="69">
        <f t="shared" si="3"/>
        <v>-1</v>
      </c>
      <c r="R19" s="38">
        <v>2</v>
      </c>
      <c r="S19" s="70">
        <v>1</v>
      </c>
      <c r="T19" s="49">
        <f t="shared" si="10"/>
        <v>-445.02</v>
      </c>
      <c r="U19" s="70">
        <v>0</v>
      </c>
      <c r="V19" s="70">
        <v>0</v>
      </c>
      <c r="W19" s="70">
        <v>0</v>
      </c>
      <c r="X19" s="44">
        <v>35</v>
      </c>
      <c r="Y19" s="70">
        <f t="shared" si="14"/>
        <v>-35</v>
      </c>
      <c r="Z19" s="38">
        <v>28</v>
      </c>
      <c r="AA19" s="49">
        <f t="shared" si="15"/>
        <v>14.9328611480006</v>
      </c>
      <c r="AB19" s="70">
        <v>0</v>
      </c>
      <c r="AC19" s="70">
        <f t="shared" si="4"/>
        <v>28</v>
      </c>
      <c r="AD19" s="70">
        <f t="shared" si="5"/>
        <v>-35</v>
      </c>
      <c r="AE19" s="38"/>
      <c r="AF19" s="9"/>
      <c r="AG19" s="9"/>
      <c r="AH19" s="9"/>
      <c r="AI19" s="80"/>
      <c r="AJ19" s="10"/>
      <c r="AK19" s="11"/>
    </row>
    <row r="20" s="1" customFormat="1" spans="1:37">
      <c r="A20" s="44">
        <f>COUNT($A$1:A19)+1</f>
        <v>11</v>
      </c>
      <c r="B20" s="39" t="s">
        <v>37</v>
      </c>
      <c r="C20" s="39" t="s">
        <v>38</v>
      </c>
      <c r="D20" s="46" t="s">
        <v>49</v>
      </c>
      <c r="E20" s="41">
        <v>197.18</v>
      </c>
      <c r="F20" s="41">
        <v>70.69</v>
      </c>
      <c r="G20" s="41">
        <v>831.48</v>
      </c>
      <c r="H20" s="47">
        <v>302.19</v>
      </c>
      <c r="I20" s="41">
        <v>500</v>
      </c>
      <c r="J20" s="42">
        <f t="shared" si="6"/>
        <v>236.616</v>
      </c>
      <c r="K20" s="58">
        <v>236</v>
      </c>
      <c r="L20" s="58">
        <f t="shared" si="7"/>
        <v>997.776</v>
      </c>
      <c r="M20" s="58">
        <v>998</v>
      </c>
      <c r="N20" s="58">
        <f t="shared" si="8"/>
        <v>600</v>
      </c>
      <c r="O20" s="58">
        <v>600</v>
      </c>
      <c r="P20" s="58">
        <f t="shared" si="9"/>
        <v>0</v>
      </c>
      <c r="Q20" s="69">
        <f t="shared" si="3"/>
        <v>3.22881355932203</v>
      </c>
      <c r="R20" s="38">
        <v>2</v>
      </c>
      <c r="S20" s="38">
        <v>1</v>
      </c>
      <c r="T20" s="49">
        <f t="shared" si="10"/>
        <v>2107.25</v>
      </c>
      <c r="U20" s="70">
        <v>2107</v>
      </c>
      <c r="V20" s="58">
        <f>12531/118328*U20</f>
        <v>223.132453857075</v>
      </c>
      <c r="W20" s="70">
        <v>223</v>
      </c>
      <c r="X20" s="44">
        <v>88</v>
      </c>
      <c r="Y20" s="70">
        <f t="shared" si="14"/>
        <v>135</v>
      </c>
      <c r="Z20" s="38">
        <v>27</v>
      </c>
      <c r="AA20" s="49">
        <f t="shared" si="15"/>
        <v>14.9328611480006</v>
      </c>
      <c r="AB20" s="70">
        <v>15</v>
      </c>
      <c r="AC20" s="70">
        <f t="shared" si="4"/>
        <v>42</v>
      </c>
      <c r="AD20" s="70">
        <f t="shared" si="5"/>
        <v>150</v>
      </c>
      <c r="AE20" s="38"/>
      <c r="AF20" s="9"/>
      <c r="AG20" s="9"/>
      <c r="AH20" s="9"/>
      <c r="AI20" s="80"/>
      <c r="AJ20" s="10"/>
      <c r="AK20" s="11"/>
    </row>
    <row r="21" s="1" customFormat="1" spans="1:37">
      <c r="A21" s="44">
        <f>COUNT($A$1:A20)+1</f>
        <v>12</v>
      </c>
      <c r="B21" s="39" t="s">
        <v>37</v>
      </c>
      <c r="C21" s="39" t="s">
        <v>38</v>
      </c>
      <c r="D21" s="40" t="s">
        <v>50</v>
      </c>
      <c r="E21" s="41">
        <v>910.95</v>
      </c>
      <c r="F21" s="41">
        <v>323.51</v>
      </c>
      <c r="G21" s="41">
        <v>353.66</v>
      </c>
      <c r="H21" s="47">
        <v>254.51</v>
      </c>
      <c r="I21" s="41">
        <v>735</v>
      </c>
      <c r="J21" s="42">
        <f t="shared" si="6"/>
        <v>1093.14</v>
      </c>
      <c r="K21" s="58">
        <v>1093</v>
      </c>
      <c r="L21" s="58">
        <f t="shared" si="7"/>
        <v>424.392</v>
      </c>
      <c r="M21" s="58">
        <v>424</v>
      </c>
      <c r="N21" s="58">
        <f t="shared" si="8"/>
        <v>882</v>
      </c>
      <c r="O21" s="58">
        <v>882</v>
      </c>
      <c r="P21" s="58">
        <f t="shared" si="9"/>
        <v>0</v>
      </c>
      <c r="Q21" s="69">
        <f t="shared" si="3"/>
        <v>-0.612076852698994</v>
      </c>
      <c r="R21" s="38">
        <v>2</v>
      </c>
      <c r="S21" s="70">
        <v>1</v>
      </c>
      <c r="T21" s="49">
        <f t="shared" si="10"/>
        <v>-348.5</v>
      </c>
      <c r="U21" s="70">
        <v>0</v>
      </c>
      <c r="V21" s="70">
        <v>0</v>
      </c>
      <c r="W21" s="70">
        <v>0</v>
      </c>
      <c r="X21" s="44">
        <v>104</v>
      </c>
      <c r="Y21" s="70">
        <f t="shared" si="14"/>
        <v>-104</v>
      </c>
      <c r="Z21" s="77">
        <v>63</v>
      </c>
      <c r="AA21" s="49">
        <f t="shared" si="15"/>
        <v>21.9513058875609</v>
      </c>
      <c r="AB21" s="70">
        <v>0</v>
      </c>
      <c r="AC21" s="70">
        <f t="shared" si="4"/>
        <v>63</v>
      </c>
      <c r="AD21" s="70">
        <f t="shared" si="5"/>
        <v>-104</v>
      </c>
      <c r="AE21" s="38"/>
      <c r="AF21" s="9" t="e">
        <f>AB21-#REF!</f>
        <v>#REF!</v>
      </c>
      <c r="AG21" s="9"/>
      <c r="AH21" s="9"/>
      <c r="AI21" s="80"/>
      <c r="AJ21" s="10"/>
      <c r="AK21" s="11"/>
    </row>
    <row r="22" s="1" customFormat="1" spans="1:37">
      <c r="A22" s="44">
        <f>COUNT($A$1:A21)+1</f>
        <v>13</v>
      </c>
      <c r="B22" s="39" t="s">
        <v>37</v>
      </c>
      <c r="C22" s="39" t="s">
        <v>38</v>
      </c>
      <c r="D22" s="40" t="s">
        <v>51</v>
      </c>
      <c r="E22" s="41">
        <v>53.22</v>
      </c>
      <c r="F22" s="41">
        <v>37.81</v>
      </c>
      <c r="G22" s="41">
        <v>673.48</v>
      </c>
      <c r="H22" s="43">
        <v>234.04</v>
      </c>
      <c r="I22" s="41">
        <v>1500</v>
      </c>
      <c r="J22" s="42">
        <f t="shared" si="6"/>
        <v>63.864</v>
      </c>
      <c r="K22" s="58">
        <v>64</v>
      </c>
      <c r="L22" s="58">
        <f t="shared" si="7"/>
        <v>808.176</v>
      </c>
      <c r="M22" s="58">
        <v>808</v>
      </c>
      <c r="N22" s="58">
        <f t="shared" si="8"/>
        <v>1800</v>
      </c>
      <c r="O22" s="58">
        <v>1800</v>
      </c>
      <c r="P22" s="58">
        <f t="shared" si="9"/>
        <v>0</v>
      </c>
      <c r="Q22" s="69">
        <f t="shared" si="3"/>
        <v>11.625</v>
      </c>
      <c r="R22" s="38">
        <v>2</v>
      </c>
      <c r="S22" s="38">
        <v>1</v>
      </c>
      <c r="T22" s="49">
        <f t="shared" si="10"/>
        <v>1846.345</v>
      </c>
      <c r="U22" s="70">
        <v>1846</v>
      </c>
      <c r="V22" s="58">
        <f>12531/118328*U22</f>
        <v>195.492410925563</v>
      </c>
      <c r="W22" s="70">
        <v>195</v>
      </c>
      <c r="X22" s="44">
        <v>68</v>
      </c>
      <c r="Y22" s="70">
        <f t="shared" si="14"/>
        <v>127</v>
      </c>
      <c r="Z22" s="38">
        <v>67</v>
      </c>
      <c r="AA22" s="49">
        <f t="shared" si="15"/>
        <v>44.7985834440018</v>
      </c>
      <c r="AB22" s="70">
        <v>45</v>
      </c>
      <c r="AC22" s="70">
        <f t="shared" si="4"/>
        <v>112</v>
      </c>
      <c r="AD22" s="70">
        <f t="shared" si="5"/>
        <v>172</v>
      </c>
      <c r="AE22" s="38"/>
      <c r="AF22" s="9"/>
      <c r="AG22" s="9"/>
      <c r="AH22" s="9"/>
      <c r="AI22" s="80"/>
      <c r="AJ22" s="10"/>
      <c r="AK22" s="11"/>
    </row>
    <row r="23" s="1" customFormat="1" spans="1:37">
      <c r="A23" s="44">
        <f>COUNT($A$1:A22)+1</f>
        <v>14</v>
      </c>
      <c r="B23" s="39" t="s">
        <v>37</v>
      </c>
      <c r="C23" s="39" t="s">
        <v>38</v>
      </c>
      <c r="D23" s="40" t="s">
        <v>52</v>
      </c>
      <c r="E23" s="41">
        <v>392.85</v>
      </c>
      <c r="F23" s="41">
        <v>171.16</v>
      </c>
      <c r="G23" s="41">
        <v>457.63</v>
      </c>
      <c r="H23" s="43">
        <v>130.73</v>
      </c>
      <c r="I23" s="41">
        <v>1100</v>
      </c>
      <c r="J23" s="42">
        <f t="shared" si="6"/>
        <v>471.42</v>
      </c>
      <c r="K23" s="58">
        <v>471</v>
      </c>
      <c r="L23" s="58">
        <f t="shared" si="7"/>
        <v>549.156</v>
      </c>
      <c r="M23" s="58">
        <v>549</v>
      </c>
      <c r="N23" s="58">
        <f t="shared" si="8"/>
        <v>1320</v>
      </c>
      <c r="O23" s="58">
        <v>1320</v>
      </c>
      <c r="P23" s="58">
        <f t="shared" si="9"/>
        <v>0</v>
      </c>
      <c r="Q23" s="69">
        <f t="shared" si="3"/>
        <v>0.165605095541401</v>
      </c>
      <c r="R23" s="58">
        <v>1.75</v>
      </c>
      <c r="S23" s="70">
        <v>1</v>
      </c>
      <c r="T23" s="49">
        <f t="shared" si="10"/>
        <v>546.855</v>
      </c>
      <c r="U23" s="70">
        <v>547</v>
      </c>
      <c r="V23" s="58">
        <f>12531/118328*U23</f>
        <v>57.9275995537827</v>
      </c>
      <c r="W23" s="70">
        <v>58</v>
      </c>
      <c r="X23" s="44">
        <v>165</v>
      </c>
      <c r="Y23" s="70">
        <f t="shared" si="14"/>
        <v>-107</v>
      </c>
      <c r="Z23" s="38">
        <v>62</v>
      </c>
      <c r="AA23" s="49">
        <f t="shared" si="15"/>
        <v>32.8522945256013</v>
      </c>
      <c r="AB23" s="70">
        <v>0</v>
      </c>
      <c r="AC23" s="70">
        <f t="shared" si="4"/>
        <v>62</v>
      </c>
      <c r="AD23" s="70">
        <f t="shared" si="5"/>
        <v>-107</v>
      </c>
      <c r="AE23" s="38"/>
      <c r="AF23" s="9" t="e">
        <f>AB23-#REF!</f>
        <v>#REF!</v>
      </c>
      <c r="AG23" s="9"/>
      <c r="AH23" s="9"/>
      <c r="AI23" s="80"/>
      <c r="AJ23" s="10"/>
      <c r="AK23" s="11"/>
    </row>
    <row r="24" s="1" customFormat="1" spans="1:37">
      <c r="A24" s="44">
        <f>COUNT($A$1:A23)+1</f>
        <v>15</v>
      </c>
      <c r="B24" s="39" t="s">
        <v>37</v>
      </c>
      <c r="C24" s="39" t="s">
        <v>38</v>
      </c>
      <c r="D24" s="40" t="s">
        <v>53</v>
      </c>
      <c r="E24" s="41">
        <v>497.25</v>
      </c>
      <c r="F24" s="41">
        <v>124.04</v>
      </c>
      <c r="G24" s="41">
        <v>269.27</v>
      </c>
      <c r="H24" s="43">
        <v>68.77</v>
      </c>
      <c r="I24" s="41">
        <v>550</v>
      </c>
      <c r="J24" s="42">
        <f t="shared" si="6"/>
        <v>596.7</v>
      </c>
      <c r="K24" s="58">
        <v>597</v>
      </c>
      <c r="L24" s="58">
        <f t="shared" si="7"/>
        <v>323.124</v>
      </c>
      <c r="M24" s="58">
        <v>323</v>
      </c>
      <c r="N24" s="58">
        <f t="shared" si="8"/>
        <v>660</v>
      </c>
      <c r="O24" s="58">
        <v>660</v>
      </c>
      <c r="P24" s="58">
        <f t="shared" si="9"/>
        <v>0</v>
      </c>
      <c r="Q24" s="69">
        <f t="shared" si="3"/>
        <v>-0.458961474036851</v>
      </c>
      <c r="R24" s="38">
        <v>2</v>
      </c>
      <c r="S24" s="38">
        <v>1</v>
      </c>
      <c r="T24" s="49">
        <f t="shared" si="10"/>
        <v>-33.905</v>
      </c>
      <c r="U24" s="70">
        <v>0</v>
      </c>
      <c r="V24" s="70">
        <v>0</v>
      </c>
      <c r="W24" s="70">
        <v>0</v>
      </c>
      <c r="X24" s="44">
        <v>77</v>
      </c>
      <c r="Y24" s="70">
        <f t="shared" si="14"/>
        <v>-77</v>
      </c>
      <c r="Z24" s="38">
        <v>31</v>
      </c>
      <c r="AA24" s="72">
        <v>0</v>
      </c>
      <c r="AB24" s="70">
        <v>0</v>
      </c>
      <c r="AC24" s="70">
        <f t="shared" si="4"/>
        <v>31</v>
      </c>
      <c r="AD24" s="70">
        <f t="shared" si="5"/>
        <v>-77</v>
      </c>
      <c r="AE24" s="38"/>
      <c r="AF24" s="9"/>
      <c r="AG24" s="9"/>
      <c r="AH24" s="9"/>
      <c r="AI24" s="80"/>
      <c r="AJ24" s="10"/>
      <c r="AK24" s="11"/>
    </row>
    <row r="25" s="1" customFormat="1" spans="1:37">
      <c r="A25" s="44">
        <f>COUNT($A$1:A24)+1</f>
        <v>16</v>
      </c>
      <c r="B25" s="39" t="s">
        <v>37</v>
      </c>
      <c r="C25" s="39" t="s">
        <v>38</v>
      </c>
      <c r="D25" s="40" t="s">
        <v>54</v>
      </c>
      <c r="E25" s="41">
        <v>234.54</v>
      </c>
      <c r="F25" s="41">
        <v>97.35</v>
      </c>
      <c r="G25" s="41">
        <v>734.9</v>
      </c>
      <c r="H25" s="43">
        <v>262.29</v>
      </c>
      <c r="I25" s="41">
        <v>1100</v>
      </c>
      <c r="J25" s="42">
        <f t="shared" si="6"/>
        <v>281.448</v>
      </c>
      <c r="K25" s="58">
        <v>282</v>
      </c>
      <c r="L25" s="58">
        <f t="shared" si="7"/>
        <v>881.88</v>
      </c>
      <c r="M25" s="58">
        <v>882</v>
      </c>
      <c r="N25" s="58">
        <f t="shared" si="8"/>
        <v>1320</v>
      </c>
      <c r="O25" s="58">
        <v>1320</v>
      </c>
      <c r="P25" s="58">
        <f t="shared" si="9"/>
        <v>0</v>
      </c>
      <c r="Q25" s="69">
        <f t="shared" si="3"/>
        <v>2.12765957446808</v>
      </c>
      <c r="R25" s="38">
        <v>2</v>
      </c>
      <c r="S25" s="70">
        <v>1</v>
      </c>
      <c r="T25" s="49">
        <f t="shared" si="10"/>
        <v>1729.41</v>
      </c>
      <c r="U25" s="70">
        <v>1729</v>
      </c>
      <c r="V25" s="58">
        <f>12531/118328*U25</f>
        <v>183.102046852816</v>
      </c>
      <c r="W25" s="70">
        <v>183</v>
      </c>
      <c r="X25" s="44">
        <v>40</v>
      </c>
      <c r="Y25" s="70">
        <f t="shared" si="14"/>
        <v>143</v>
      </c>
      <c r="Z25" s="38">
        <v>44</v>
      </c>
      <c r="AA25" s="72">
        <v>0</v>
      </c>
      <c r="AB25" s="70">
        <v>0</v>
      </c>
      <c r="AC25" s="70">
        <f t="shared" si="4"/>
        <v>44</v>
      </c>
      <c r="AD25" s="70">
        <f t="shared" si="5"/>
        <v>143</v>
      </c>
      <c r="AE25" s="38"/>
      <c r="AF25" s="9"/>
      <c r="AG25" s="9"/>
      <c r="AH25" s="9"/>
      <c r="AI25" s="80"/>
      <c r="AJ25" s="10"/>
      <c r="AK25" s="11"/>
    </row>
    <row r="26" s="1" customFormat="1" spans="1:37">
      <c r="A26" s="44">
        <f>COUNT($A$1:A25)+1</f>
        <v>17</v>
      </c>
      <c r="B26" s="39" t="s">
        <v>37</v>
      </c>
      <c r="C26" s="39" t="s">
        <v>38</v>
      </c>
      <c r="D26" s="40" t="s">
        <v>55</v>
      </c>
      <c r="E26" s="41">
        <v>654.56</v>
      </c>
      <c r="F26" s="41">
        <v>187.86</v>
      </c>
      <c r="G26" s="41">
        <v>1101.35</v>
      </c>
      <c r="H26" s="43">
        <v>395.99</v>
      </c>
      <c r="I26" s="41">
        <v>710</v>
      </c>
      <c r="J26" s="42">
        <f t="shared" si="6"/>
        <v>785.472</v>
      </c>
      <c r="K26" s="58">
        <v>785</v>
      </c>
      <c r="L26" s="58">
        <f t="shared" si="7"/>
        <v>1321.62</v>
      </c>
      <c r="M26" s="58">
        <v>1321</v>
      </c>
      <c r="N26" s="58">
        <f t="shared" si="8"/>
        <v>852</v>
      </c>
      <c r="O26" s="58">
        <v>852</v>
      </c>
      <c r="P26" s="58">
        <f t="shared" si="9"/>
        <v>0</v>
      </c>
      <c r="Q26" s="69">
        <f t="shared" si="3"/>
        <v>0.682802547770701</v>
      </c>
      <c r="R26" s="38">
        <v>2</v>
      </c>
      <c r="S26" s="38">
        <v>1</v>
      </c>
      <c r="T26" s="49">
        <f t="shared" si="10"/>
        <v>2169.195</v>
      </c>
      <c r="U26" s="70">
        <v>2169</v>
      </c>
      <c r="V26" s="58">
        <f>12531/118328*U26</f>
        <v>229.698287810155</v>
      </c>
      <c r="W26" s="70">
        <v>230</v>
      </c>
      <c r="X26" s="44">
        <v>83</v>
      </c>
      <c r="Y26" s="70">
        <f t="shared" si="14"/>
        <v>147</v>
      </c>
      <c r="Z26" s="38">
        <v>40</v>
      </c>
      <c r="AA26" s="49">
        <f>I26/84712.5*2530</f>
        <v>21.2046628301608</v>
      </c>
      <c r="AB26" s="70">
        <v>21</v>
      </c>
      <c r="AC26" s="70">
        <f t="shared" si="4"/>
        <v>61</v>
      </c>
      <c r="AD26" s="70">
        <f t="shared" si="5"/>
        <v>168</v>
      </c>
      <c r="AE26" s="38"/>
      <c r="AF26" s="9"/>
      <c r="AG26" s="9"/>
      <c r="AH26" s="9"/>
      <c r="AI26" s="80"/>
      <c r="AJ26" s="10"/>
      <c r="AK26" s="11"/>
    </row>
    <row r="27" s="1" customFormat="1" spans="1:37">
      <c r="A27" s="44">
        <f>COUNT($A$1:A26)+1</f>
        <v>18</v>
      </c>
      <c r="B27" s="39" t="s">
        <v>37</v>
      </c>
      <c r="C27" s="39" t="s">
        <v>38</v>
      </c>
      <c r="D27" s="40" t="s">
        <v>56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2">
        <f t="shared" si="6"/>
        <v>0</v>
      </c>
      <c r="K27" s="58">
        <v>0</v>
      </c>
      <c r="L27" s="58">
        <f t="shared" si="7"/>
        <v>0</v>
      </c>
      <c r="M27" s="58">
        <v>0</v>
      </c>
      <c r="N27" s="58">
        <f t="shared" si="8"/>
        <v>0</v>
      </c>
      <c r="O27" s="58">
        <v>0</v>
      </c>
      <c r="P27" s="58">
        <f t="shared" si="9"/>
        <v>0</v>
      </c>
      <c r="Q27" s="69"/>
      <c r="R27" s="38"/>
      <c r="S27" s="70">
        <v>1</v>
      </c>
      <c r="T27" s="38">
        <v>0</v>
      </c>
      <c r="U27" s="70">
        <v>0</v>
      </c>
      <c r="V27" s="70">
        <v>0</v>
      </c>
      <c r="W27" s="70">
        <v>0</v>
      </c>
      <c r="X27" s="44">
        <v>9</v>
      </c>
      <c r="Y27" s="70">
        <f t="shared" si="14"/>
        <v>-9</v>
      </c>
      <c r="Z27" s="38">
        <v>2</v>
      </c>
      <c r="AA27" s="72">
        <v>0</v>
      </c>
      <c r="AB27" s="70">
        <v>0</v>
      </c>
      <c r="AC27" s="70">
        <f t="shared" si="4"/>
        <v>2</v>
      </c>
      <c r="AD27" s="70">
        <f t="shared" si="5"/>
        <v>-9</v>
      </c>
      <c r="AE27" s="38"/>
      <c r="AF27" s="9"/>
      <c r="AG27" s="9"/>
      <c r="AH27" s="9"/>
      <c r="AI27" s="80"/>
      <c r="AJ27" s="10"/>
      <c r="AK27" s="11"/>
    </row>
    <row r="28" s="1" customFormat="1" spans="1:37">
      <c r="A28" s="44">
        <f>COUNT($A$1:A27)+1</f>
        <v>19</v>
      </c>
      <c r="B28" s="39" t="s">
        <v>37</v>
      </c>
      <c r="C28" s="39" t="s">
        <v>38</v>
      </c>
      <c r="D28" s="40" t="s">
        <v>57</v>
      </c>
      <c r="E28" s="41">
        <v>172.75</v>
      </c>
      <c r="F28" s="41">
        <v>38.8</v>
      </c>
      <c r="G28" s="41">
        <v>153.52</v>
      </c>
      <c r="H28" s="43">
        <v>40.19</v>
      </c>
      <c r="I28" s="41">
        <v>160</v>
      </c>
      <c r="J28" s="42">
        <f t="shared" si="6"/>
        <v>207.3</v>
      </c>
      <c r="K28" s="58">
        <v>208</v>
      </c>
      <c r="L28" s="58">
        <f t="shared" si="7"/>
        <v>184.224</v>
      </c>
      <c r="M28" s="58">
        <v>184</v>
      </c>
      <c r="N28" s="58">
        <f t="shared" si="8"/>
        <v>192</v>
      </c>
      <c r="O28" s="58">
        <v>192</v>
      </c>
      <c r="P28" s="58">
        <f t="shared" si="9"/>
        <v>0</v>
      </c>
      <c r="Q28" s="69">
        <f t="shared" si="3"/>
        <v>-0.115384615384615</v>
      </c>
      <c r="R28" s="58">
        <v>1.75</v>
      </c>
      <c r="S28" s="38">
        <v>1</v>
      </c>
      <c r="T28" s="49">
        <f>K28+(H28-F28)*1.5+(M28-K28)*R28</f>
        <v>168.085</v>
      </c>
      <c r="U28" s="70">
        <v>168</v>
      </c>
      <c r="V28" s="58">
        <f>12531/118328*U28</f>
        <v>17.791292001893</v>
      </c>
      <c r="W28" s="70">
        <v>18</v>
      </c>
      <c r="X28" s="44">
        <v>17</v>
      </c>
      <c r="Y28" s="70">
        <f t="shared" si="14"/>
        <v>1</v>
      </c>
      <c r="Z28" s="38">
        <v>10</v>
      </c>
      <c r="AA28" s="49">
        <f>I28/84712.5*2530</f>
        <v>4.77851556736019</v>
      </c>
      <c r="AB28" s="70">
        <v>5</v>
      </c>
      <c r="AC28" s="70">
        <f t="shared" si="4"/>
        <v>15</v>
      </c>
      <c r="AD28" s="70">
        <f t="shared" si="5"/>
        <v>6</v>
      </c>
      <c r="AE28" s="38"/>
      <c r="AF28" s="9"/>
      <c r="AG28" s="9"/>
      <c r="AH28" s="9"/>
      <c r="AI28" s="80"/>
      <c r="AJ28" s="10"/>
      <c r="AK28" s="11"/>
    </row>
    <row r="29" s="1" customFormat="1" spans="1:37">
      <c r="A29" s="44">
        <f>COUNT($A$1:A28)+1</f>
        <v>20</v>
      </c>
      <c r="B29" s="39" t="s">
        <v>37</v>
      </c>
      <c r="C29" s="39" t="s">
        <v>38</v>
      </c>
      <c r="D29" s="40" t="s">
        <v>58</v>
      </c>
      <c r="E29" s="41">
        <v>272.25</v>
      </c>
      <c r="F29" s="41">
        <v>82.77</v>
      </c>
      <c r="G29" s="41">
        <v>269.73</v>
      </c>
      <c r="H29" s="43">
        <v>91.75</v>
      </c>
      <c r="I29" s="41">
        <v>500</v>
      </c>
      <c r="J29" s="42">
        <f t="shared" si="6"/>
        <v>326.7</v>
      </c>
      <c r="K29" s="58">
        <v>327</v>
      </c>
      <c r="L29" s="58">
        <f t="shared" si="7"/>
        <v>323.676</v>
      </c>
      <c r="M29" s="58">
        <v>324</v>
      </c>
      <c r="N29" s="58">
        <f t="shared" si="8"/>
        <v>600</v>
      </c>
      <c r="O29" s="58">
        <v>600</v>
      </c>
      <c r="P29" s="58">
        <f t="shared" si="9"/>
        <v>0</v>
      </c>
      <c r="Q29" s="69">
        <f t="shared" si="3"/>
        <v>-0.00917431192660551</v>
      </c>
      <c r="R29" s="38">
        <v>1.25</v>
      </c>
      <c r="S29" s="70">
        <v>1</v>
      </c>
      <c r="T29" s="49">
        <f>K29+(H29-F29)*1.5+(M29-K29)*R29</f>
        <v>336.72</v>
      </c>
      <c r="U29" s="70">
        <v>337</v>
      </c>
      <c r="V29" s="58">
        <f>12531/118328*U29</f>
        <v>35.6884845514164</v>
      </c>
      <c r="W29" s="70">
        <v>36</v>
      </c>
      <c r="X29" s="44">
        <v>28</v>
      </c>
      <c r="Y29" s="70">
        <f t="shared" ref="Y29:Y37" si="16">W29-X29</f>
        <v>8</v>
      </c>
      <c r="Z29" s="38">
        <v>20</v>
      </c>
      <c r="AA29" s="72">
        <v>0</v>
      </c>
      <c r="AB29" s="70">
        <v>0</v>
      </c>
      <c r="AC29" s="70">
        <f t="shared" si="4"/>
        <v>20</v>
      </c>
      <c r="AD29" s="70">
        <f t="shared" si="5"/>
        <v>8</v>
      </c>
      <c r="AE29" s="38"/>
      <c r="AF29" s="9"/>
      <c r="AG29" s="9"/>
      <c r="AH29" s="9"/>
      <c r="AI29" s="80"/>
      <c r="AJ29" s="10"/>
      <c r="AK29" s="11"/>
    </row>
    <row r="30" s="1" customFormat="1" spans="1:37">
      <c r="A30" s="44">
        <f>COUNT($A$1:A29)+1</f>
        <v>21</v>
      </c>
      <c r="B30" s="39" t="s">
        <v>37</v>
      </c>
      <c r="C30" s="39" t="s">
        <v>38</v>
      </c>
      <c r="D30" s="46" t="s">
        <v>59</v>
      </c>
      <c r="E30" s="41">
        <v>226.01</v>
      </c>
      <c r="F30" s="41">
        <v>74.12</v>
      </c>
      <c r="G30" s="41">
        <v>216.35</v>
      </c>
      <c r="H30" s="43">
        <v>111.22</v>
      </c>
      <c r="I30" s="41">
        <v>160</v>
      </c>
      <c r="J30" s="42">
        <f t="shared" si="6"/>
        <v>271.212</v>
      </c>
      <c r="K30" s="58">
        <v>271</v>
      </c>
      <c r="L30" s="58">
        <f t="shared" si="7"/>
        <v>259.62</v>
      </c>
      <c r="M30" s="58">
        <v>260</v>
      </c>
      <c r="N30" s="58">
        <f t="shared" si="8"/>
        <v>192</v>
      </c>
      <c r="O30" s="58">
        <v>192</v>
      </c>
      <c r="P30" s="58">
        <f t="shared" si="9"/>
        <v>0</v>
      </c>
      <c r="Q30" s="69">
        <f t="shared" si="3"/>
        <v>-0.040590405904059</v>
      </c>
      <c r="R30" s="38">
        <v>1.25</v>
      </c>
      <c r="S30" s="38">
        <v>1</v>
      </c>
      <c r="T30" s="49">
        <f>K30+(H30-F30)*1.5+(M30-K30)*R30</f>
        <v>312.9</v>
      </c>
      <c r="U30" s="70">
        <v>313</v>
      </c>
      <c r="V30" s="58">
        <f>12531/118328*U30</f>
        <v>33.1468714082888</v>
      </c>
      <c r="W30" s="70">
        <v>33</v>
      </c>
      <c r="X30" s="44">
        <v>11</v>
      </c>
      <c r="Y30" s="70">
        <f t="shared" si="16"/>
        <v>22</v>
      </c>
      <c r="Z30" s="38">
        <v>15</v>
      </c>
      <c r="AA30" s="72">
        <v>0</v>
      </c>
      <c r="AB30" s="70">
        <v>0</v>
      </c>
      <c r="AC30" s="70">
        <f t="shared" si="4"/>
        <v>15</v>
      </c>
      <c r="AD30" s="70">
        <f t="shared" si="5"/>
        <v>22</v>
      </c>
      <c r="AE30" s="38"/>
      <c r="AF30" s="9"/>
      <c r="AG30" s="9"/>
      <c r="AH30" s="9"/>
      <c r="AI30" s="80"/>
      <c r="AJ30" s="10"/>
      <c r="AK30" s="11"/>
    </row>
    <row r="31" s="1" customFormat="1" spans="1:37">
      <c r="A31" s="44">
        <f>COUNT($A$1:A30)+1</f>
        <v>22</v>
      </c>
      <c r="B31" s="39" t="s">
        <v>37</v>
      </c>
      <c r="C31" s="39" t="s">
        <v>38</v>
      </c>
      <c r="D31" s="46" t="s">
        <v>60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2">
        <f t="shared" si="6"/>
        <v>0</v>
      </c>
      <c r="K31" s="58">
        <v>0</v>
      </c>
      <c r="L31" s="58">
        <f t="shared" si="7"/>
        <v>0</v>
      </c>
      <c r="M31" s="58">
        <v>0</v>
      </c>
      <c r="N31" s="58">
        <f t="shared" si="8"/>
        <v>0</v>
      </c>
      <c r="O31" s="58">
        <v>0</v>
      </c>
      <c r="P31" s="58">
        <f t="shared" si="9"/>
        <v>0</v>
      </c>
      <c r="Q31" s="69"/>
      <c r="R31" s="38"/>
      <c r="S31" s="70">
        <v>1</v>
      </c>
      <c r="T31" s="38">
        <v>0</v>
      </c>
      <c r="U31" s="70">
        <v>0</v>
      </c>
      <c r="V31" s="70">
        <v>0</v>
      </c>
      <c r="W31" s="70">
        <v>0</v>
      </c>
      <c r="X31" s="44">
        <v>6</v>
      </c>
      <c r="Y31" s="70">
        <f t="shared" si="16"/>
        <v>-6</v>
      </c>
      <c r="Z31" s="38">
        <v>3</v>
      </c>
      <c r="AA31" s="72">
        <v>0</v>
      </c>
      <c r="AB31" s="70">
        <v>0</v>
      </c>
      <c r="AC31" s="70">
        <f t="shared" si="4"/>
        <v>3</v>
      </c>
      <c r="AD31" s="70">
        <f t="shared" si="5"/>
        <v>-6</v>
      </c>
      <c r="AE31" s="38"/>
      <c r="AF31" s="9"/>
      <c r="AG31" s="9"/>
      <c r="AH31" s="9"/>
      <c r="AI31" s="80"/>
      <c r="AJ31" s="10"/>
      <c r="AK31" s="11"/>
    </row>
    <row r="32" s="1" customFormat="1" spans="1:37">
      <c r="A32" s="44">
        <f>COUNT($A$1:A31)+1</f>
        <v>23</v>
      </c>
      <c r="B32" s="39" t="s">
        <v>37</v>
      </c>
      <c r="C32" s="39" t="s">
        <v>38</v>
      </c>
      <c r="D32" s="46" t="s">
        <v>61</v>
      </c>
      <c r="E32" s="41">
        <v>0</v>
      </c>
      <c r="F32" s="41">
        <v>0</v>
      </c>
      <c r="G32" s="41">
        <v>51.19</v>
      </c>
      <c r="H32" s="43">
        <v>40.61</v>
      </c>
      <c r="I32" s="41">
        <v>220</v>
      </c>
      <c r="J32" s="42">
        <f t="shared" si="6"/>
        <v>0</v>
      </c>
      <c r="K32" s="58">
        <v>0</v>
      </c>
      <c r="L32" s="58">
        <f t="shared" si="7"/>
        <v>61.428</v>
      </c>
      <c r="M32" s="58">
        <v>61</v>
      </c>
      <c r="N32" s="58">
        <f t="shared" si="8"/>
        <v>264</v>
      </c>
      <c r="O32" s="58">
        <v>264</v>
      </c>
      <c r="P32" s="58">
        <f t="shared" si="9"/>
        <v>0</v>
      </c>
      <c r="Q32" s="71" t="s">
        <v>62</v>
      </c>
      <c r="R32" s="38">
        <v>1</v>
      </c>
      <c r="S32" s="38">
        <v>1</v>
      </c>
      <c r="T32" s="49">
        <f t="shared" ref="T32:T39" si="17">K32+(H32-F32)*1.5+(M32-K32)*R32</f>
        <v>121.915</v>
      </c>
      <c r="U32" s="70">
        <v>122</v>
      </c>
      <c r="V32" s="58">
        <f>12531/118328*U32</f>
        <v>12.9198668108985</v>
      </c>
      <c r="W32" s="70">
        <v>13</v>
      </c>
      <c r="X32" s="44">
        <v>20</v>
      </c>
      <c r="Y32" s="70">
        <f t="shared" si="16"/>
        <v>-7</v>
      </c>
      <c r="Z32" s="38">
        <v>7</v>
      </c>
      <c r="AA32" s="72">
        <v>0</v>
      </c>
      <c r="AB32" s="70">
        <v>0</v>
      </c>
      <c r="AC32" s="70">
        <f t="shared" si="4"/>
        <v>7</v>
      </c>
      <c r="AD32" s="70">
        <f t="shared" si="5"/>
        <v>-7</v>
      </c>
      <c r="AE32" s="38"/>
      <c r="AF32" s="9"/>
      <c r="AG32" s="9"/>
      <c r="AH32" s="9"/>
      <c r="AI32" s="80"/>
      <c r="AJ32" s="10"/>
      <c r="AK32" s="11"/>
    </row>
    <row r="33" s="1" customFormat="1" spans="1:37">
      <c r="A33" s="44">
        <f>COUNT($A$1:A32)+1</f>
        <v>24</v>
      </c>
      <c r="B33" s="39" t="s">
        <v>37</v>
      </c>
      <c r="C33" s="39" t="s">
        <v>38</v>
      </c>
      <c r="D33" s="40" t="s">
        <v>63</v>
      </c>
      <c r="E33" s="41">
        <v>166.52</v>
      </c>
      <c r="F33" s="41">
        <v>43.77</v>
      </c>
      <c r="G33" s="41">
        <v>140.34</v>
      </c>
      <c r="H33" s="47">
        <v>27.32</v>
      </c>
      <c r="I33" s="41">
        <v>250</v>
      </c>
      <c r="J33" s="42">
        <f t="shared" si="6"/>
        <v>199.824</v>
      </c>
      <c r="K33" s="58">
        <v>200</v>
      </c>
      <c r="L33" s="58">
        <f t="shared" si="7"/>
        <v>168.408</v>
      </c>
      <c r="M33" s="58">
        <v>168</v>
      </c>
      <c r="N33" s="58">
        <f t="shared" si="8"/>
        <v>300</v>
      </c>
      <c r="O33" s="58">
        <v>300</v>
      </c>
      <c r="P33" s="58">
        <f t="shared" si="9"/>
        <v>0</v>
      </c>
      <c r="Q33" s="69">
        <f t="shared" si="3"/>
        <v>-0.16</v>
      </c>
      <c r="R33" s="58">
        <v>1.75</v>
      </c>
      <c r="S33" s="70">
        <v>1</v>
      </c>
      <c r="T33" s="49">
        <f t="shared" si="17"/>
        <v>119.325</v>
      </c>
      <c r="U33" s="70">
        <v>119</v>
      </c>
      <c r="V33" s="58">
        <f>12531/118328*U33</f>
        <v>12.6021651680076</v>
      </c>
      <c r="W33" s="70">
        <v>13</v>
      </c>
      <c r="X33" s="44">
        <v>17</v>
      </c>
      <c r="Y33" s="70">
        <f t="shared" si="16"/>
        <v>-4</v>
      </c>
      <c r="Z33" s="38">
        <v>10</v>
      </c>
      <c r="AA33" s="72">
        <v>0</v>
      </c>
      <c r="AB33" s="70">
        <v>0</v>
      </c>
      <c r="AC33" s="70">
        <f t="shared" si="4"/>
        <v>10</v>
      </c>
      <c r="AD33" s="70">
        <f t="shared" si="5"/>
        <v>-4</v>
      </c>
      <c r="AE33" s="38"/>
      <c r="AF33" s="9"/>
      <c r="AG33" s="9"/>
      <c r="AH33" s="9"/>
      <c r="AI33" s="80"/>
      <c r="AJ33" s="10"/>
      <c r="AK33" s="11"/>
    </row>
    <row r="34" s="1" customFormat="1" spans="1:37">
      <c r="A34" s="44">
        <f>COUNT($A$1:A33)+1</f>
        <v>25</v>
      </c>
      <c r="B34" s="39" t="s">
        <v>37</v>
      </c>
      <c r="C34" s="39" t="s">
        <v>38</v>
      </c>
      <c r="D34" s="46" t="s">
        <v>64</v>
      </c>
      <c r="E34" s="41">
        <v>318.45</v>
      </c>
      <c r="F34" s="41">
        <v>88.58</v>
      </c>
      <c r="G34" s="41">
        <v>217.16</v>
      </c>
      <c r="H34" s="43">
        <v>83.02</v>
      </c>
      <c r="I34" s="41">
        <v>336</v>
      </c>
      <c r="J34" s="42">
        <f t="shared" si="6"/>
        <v>382.14</v>
      </c>
      <c r="K34" s="58">
        <v>382</v>
      </c>
      <c r="L34" s="58">
        <f t="shared" si="7"/>
        <v>260.592</v>
      </c>
      <c r="M34" s="58">
        <v>260</v>
      </c>
      <c r="N34" s="58">
        <f t="shared" si="8"/>
        <v>403.2</v>
      </c>
      <c r="O34" s="58">
        <v>403</v>
      </c>
      <c r="P34" s="58">
        <f t="shared" si="9"/>
        <v>0.199999999999989</v>
      </c>
      <c r="Q34" s="69">
        <f t="shared" si="3"/>
        <v>-0.319371727748691</v>
      </c>
      <c r="R34" s="38">
        <v>2</v>
      </c>
      <c r="S34" s="38">
        <v>1</v>
      </c>
      <c r="T34" s="49">
        <f t="shared" si="17"/>
        <v>129.66</v>
      </c>
      <c r="U34" s="70">
        <v>130</v>
      </c>
      <c r="V34" s="58">
        <f>12531/118328*U34</f>
        <v>13.767071191941</v>
      </c>
      <c r="W34" s="70">
        <v>14</v>
      </c>
      <c r="X34" s="44">
        <v>35</v>
      </c>
      <c r="Y34" s="70">
        <f t="shared" si="16"/>
        <v>-21</v>
      </c>
      <c r="Z34" s="38">
        <v>13</v>
      </c>
      <c r="AA34" s="49">
        <f>I34/84712.5*2530</f>
        <v>10.0348826914564</v>
      </c>
      <c r="AB34" s="70">
        <v>0</v>
      </c>
      <c r="AC34" s="70">
        <f t="shared" si="4"/>
        <v>13</v>
      </c>
      <c r="AD34" s="70">
        <f t="shared" si="5"/>
        <v>-21</v>
      </c>
      <c r="AE34" s="38"/>
      <c r="AF34" s="9">
        <v>0</v>
      </c>
      <c r="AG34" s="9"/>
      <c r="AH34" s="9"/>
      <c r="AI34" s="80"/>
      <c r="AJ34" s="10"/>
      <c r="AK34" s="11"/>
    </row>
    <row r="35" s="1" customFormat="1" spans="1:37">
      <c r="A35" s="44">
        <f>COUNT($A$1:A34)+1</f>
        <v>26</v>
      </c>
      <c r="B35" s="39" t="s">
        <v>37</v>
      </c>
      <c r="C35" s="39" t="s">
        <v>38</v>
      </c>
      <c r="D35" s="40" t="s">
        <v>65</v>
      </c>
      <c r="E35" s="41">
        <v>133.21</v>
      </c>
      <c r="F35" s="41">
        <v>32.23</v>
      </c>
      <c r="G35" s="41">
        <v>149.73</v>
      </c>
      <c r="H35" s="47">
        <v>52.96</v>
      </c>
      <c r="I35" s="41">
        <v>350</v>
      </c>
      <c r="J35" s="42">
        <f t="shared" si="6"/>
        <v>159.852</v>
      </c>
      <c r="K35" s="58">
        <v>160</v>
      </c>
      <c r="L35" s="58">
        <f t="shared" si="7"/>
        <v>179.676</v>
      </c>
      <c r="M35" s="58">
        <v>180</v>
      </c>
      <c r="N35" s="58">
        <f t="shared" si="8"/>
        <v>420</v>
      </c>
      <c r="O35" s="58">
        <v>420</v>
      </c>
      <c r="P35" s="58">
        <f t="shared" si="9"/>
        <v>0</v>
      </c>
      <c r="Q35" s="69">
        <f t="shared" si="3"/>
        <v>0.125</v>
      </c>
      <c r="R35" s="58">
        <v>1.75</v>
      </c>
      <c r="S35" s="70">
        <v>1</v>
      </c>
      <c r="T35" s="49">
        <f t="shared" si="17"/>
        <v>226.095</v>
      </c>
      <c r="U35" s="70">
        <v>226</v>
      </c>
      <c r="V35" s="58">
        <f>12531/118328*U35</f>
        <v>23.9335237644514</v>
      </c>
      <c r="W35" s="70">
        <v>24</v>
      </c>
      <c r="X35" s="44">
        <v>28</v>
      </c>
      <c r="Y35" s="70">
        <f t="shared" si="16"/>
        <v>-4</v>
      </c>
      <c r="Z35" s="77">
        <v>9</v>
      </c>
      <c r="AA35" s="72">
        <v>0</v>
      </c>
      <c r="AB35" s="70">
        <v>0</v>
      </c>
      <c r="AC35" s="70">
        <f t="shared" si="4"/>
        <v>9</v>
      </c>
      <c r="AD35" s="70">
        <f t="shared" si="5"/>
        <v>-4</v>
      </c>
      <c r="AE35" s="38"/>
      <c r="AF35" s="9"/>
      <c r="AG35" s="9"/>
      <c r="AH35" s="9"/>
      <c r="AI35" s="80"/>
      <c r="AJ35" s="10"/>
      <c r="AK35" s="11"/>
    </row>
    <row r="36" s="1" customFormat="1" spans="1:37">
      <c r="A36" s="44">
        <f>COUNT($A$1:A35)+1</f>
        <v>27</v>
      </c>
      <c r="B36" s="39" t="s">
        <v>37</v>
      </c>
      <c r="C36" s="39" t="s">
        <v>38</v>
      </c>
      <c r="D36" s="40" t="s">
        <v>66</v>
      </c>
      <c r="E36" s="41">
        <v>169.45</v>
      </c>
      <c r="F36" s="41">
        <v>58.16</v>
      </c>
      <c r="G36" s="41">
        <v>82.46</v>
      </c>
      <c r="H36" s="47">
        <v>26.66</v>
      </c>
      <c r="I36" s="41">
        <v>126</v>
      </c>
      <c r="J36" s="42">
        <f t="shared" si="6"/>
        <v>203.34</v>
      </c>
      <c r="K36" s="58">
        <v>203</v>
      </c>
      <c r="L36" s="58">
        <f t="shared" si="7"/>
        <v>98.952</v>
      </c>
      <c r="M36" s="58">
        <v>99</v>
      </c>
      <c r="N36" s="58">
        <f t="shared" si="8"/>
        <v>151.2</v>
      </c>
      <c r="O36" s="58">
        <v>151</v>
      </c>
      <c r="P36" s="58">
        <f t="shared" si="9"/>
        <v>0.199999999999989</v>
      </c>
      <c r="Q36" s="69">
        <f t="shared" si="3"/>
        <v>-0.512315270935961</v>
      </c>
      <c r="R36" s="38">
        <v>2</v>
      </c>
      <c r="S36" s="38">
        <v>1</v>
      </c>
      <c r="T36" s="49">
        <f t="shared" si="17"/>
        <v>-52.25</v>
      </c>
      <c r="U36" s="70">
        <v>0</v>
      </c>
      <c r="V36" s="70">
        <v>0</v>
      </c>
      <c r="W36" s="70">
        <v>0</v>
      </c>
      <c r="X36" s="44">
        <v>15</v>
      </c>
      <c r="Y36" s="70">
        <f t="shared" si="16"/>
        <v>-15</v>
      </c>
      <c r="Z36" s="38">
        <v>5</v>
      </c>
      <c r="AA36" s="72">
        <v>0</v>
      </c>
      <c r="AB36" s="70">
        <v>0</v>
      </c>
      <c r="AC36" s="70">
        <f t="shared" si="4"/>
        <v>5</v>
      </c>
      <c r="AD36" s="70">
        <f t="shared" si="5"/>
        <v>-15</v>
      </c>
      <c r="AE36" s="38"/>
      <c r="AF36" s="9"/>
      <c r="AG36" s="9"/>
      <c r="AH36" s="9"/>
      <c r="AI36" s="80"/>
      <c r="AJ36" s="10"/>
      <c r="AK36" s="11"/>
    </row>
    <row r="37" s="1" customFormat="1" ht="24" spans="1:37">
      <c r="A37" s="44">
        <f>COUNT($A$1:A36)+1</f>
        <v>28</v>
      </c>
      <c r="B37" s="39" t="s">
        <v>37</v>
      </c>
      <c r="C37" s="39" t="s">
        <v>38</v>
      </c>
      <c r="D37" s="46" t="s">
        <v>67</v>
      </c>
      <c r="E37" s="41">
        <v>209.04</v>
      </c>
      <c r="F37" s="41">
        <v>53.11</v>
      </c>
      <c r="G37" s="41">
        <v>128.67</v>
      </c>
      <c r="H37" s="47">
        <v>39.62</v>
      </c>
      <c r="I37" s="41">
        <v>160</v>
      </c>
      <c r="J37" s="42">
        <f t="shared" si="6"/>
        <v>250.848</v>
      </c>
      <c r="K37" s="58">
        <v>250</v>
      </c>
      <c r="L37" s="58">
        <f t="shared" si="7"/>
        <v>154.404</v>
      </c>
      <c r="M37" s="58">
        <v>155</v>
      </c>
      <c r="N37" s="58">
        <f t="shared" si="8"/>
        <v>192</v>
      </c>
      <c r="O37" s="58">
        <v>192</v>
      </c>
      <c r="P37" s="58">
        <f t="shared" si="9"/>
        <v>0</v>
      </c>
      <c r="Q37" s="69">
        <f t="shared" si="3"/>
        <v>-0.38</v>
      </c>
      <c r="R37" s="38">
        <v>2</v>
      </c>
      <c r="S37" s="70">
        <v>1</v>
      </c>
      <c r="T37" s="49">
        <f t="shared" si="17"/>
        <v>39.765</v>
      </c>
      <c r="U37" s="70">
        <v>40</v>
      </c>
      <c r="V37" s="58">
        <f>12531/118328*U37</f>
        <v>4.23602190521263</v>
      </c>
      <c r="W37" s="70">
        <v>4</v>
      </c>
      <c r="X37" s="44">
        <v>11</v>
      </c>
      <c r="Y37" s="70">
        <f t="shared" si="16"/>
        <v>-7</v>
      </c>
      <c r="Z37" s="77">
        <v>9</v>
      </c>
      <c r="AA37" s="72">
        <v>0</v>
      </c>
      <c r="AB37" s="70">
        <v>0</v>
      </c>
      <c r="AC37" s="70">
        <f t="shared" si="4"/>
        <v>9</v>
      </c>
      <c r="AD37" s="70">
        <f t="shared" si="5"/>
        <v>-7</v>
      </c>
      <c r="AE37" s="38"/>
      <c r="AF37" s="9"/>
      <c r="AG37" s="9"/>
      <c r="AH37" s="9"/>
      <c r="AI37" s="80"/>
      <c r="AJ37" s="10"/>
      <c r="AK37" s="11"/>
    </row>
    <row r="38" s="1" customFormat="1" ht="21" customHeight="1" spans="1:37">
      <c r="A38" s="44">
        <f>COUNT($A$1:A37)+1</f>
        <v>29</v>
      </c>
      <c r="B38" s="39" t="s">
        <v>37</v>
      </c>
      <c r="C38" s="39" t="s">
        <v>38</v>
      </c>
      <c r="D38" s="46" t="s">
        <v>68</v>
      </c>
      <c r="E38" s="41">
        <v>592.04</v>
      </c>
      <c r="F38" s="41">
        <v>215.8</v>
      </c>
      <c r="G38" s="41">
        <v>657.04</v>
      </c>
      <c r="H38" s="47">
        <v>212</v>
      </c>
      <c r="I38" s="59">
        <v>6487.5</v>
      </c>
      <c r="J38" s="42">
        <f t="shared" si="6"/>
        <v>710.448</v>
      </c>
      <c r="K38" s="58">
        <v>710</v>
      </c>
      <c r="L38" s="58">
        <f t="shared" si="7"/>
        <v>788.448</v>
      </c>
      <c r="M38" s="58">
        <v>788</v>
      </c>
      <c r="N38" s="58">
        <f t="shared" si="8"/>
        <v>7785</v>
      </c>
      <c r="O38" s="58">
        <v>7785</v>
      </c>
      <c r="P38" s="58">
        <f t="shared" si="9"/>
        <v>0</v>
      </c>
      <c r="Q38" s="69">
        <f t="shared" si="3"/>
        <v>0.109859154929577</v>
      </c>
      <c r="R38" s="58">
        <v>1.75</v>
      </c>
      <c r="S38" s="38">
        <v>1</v>
      </c>
      <c r="T38" s="49">
        <f t="shared" si="17"/>
        <v>840.8</v>
      </c>
      <c r="U38" s="70">
        <v>841</v>
      </c>
      <c r="V38" s="58">
        <f>12531/118328*U38</f>
        <v>89.0623605570955</v>
      </c>
      <c r="W38" s="70">
        <v>89</v>
      </c>
      <c r="X38" s="44">
        <v>66</v>
      </c>
      <c r="Y38" s="70">
        <f t="shared" ref="Y38:Y50" si="18">W38-X38</f>
        <v>23</v>
      </c>
      <c r="Z38" s="38">
        <v>76</v>
      </c>
      <c r="AA38" s="49">
        <f>I38/84712.5*2530</f>
        <v>193.753873395308</v>
      </c>
      <c r="AB38" s="76">
        <v>193</v>
      </c>
      <c r="AC38" s="70">
        <f t="shared" si="4"/>
        <v>269</v>
      </c>
      <c r="AD38" s="70">
        <f t="shared" si="5"/>
        <v>216</v>
      </c>
      <c r="AE38" s="38"/>
      <c r="AF38" s="9"/>
      <c r="AG38" s="9"/>
      <c r="AH38" s="9"/>
      <c r="AI38" s="80"/>
      <c r="AJ38" s="10"/>
      <c r="AK38" s="11"/>
    </row>
    <row r="39" s="1" customFormat="1" ht="29" customHeight="1" spans="1:37">
      <c r="A39" s="44">
        <f>COUNT($A$1:A38)+1</f>
        <v>30</v>
      </c>
      <c r="B39" s="39" t="s">
        <v>37</v>
      </c>
      <c r="C39" s="39" t="s">
        <v>38</v>
      </c>
      <c r="D39" s="46" t="s">
        <v>69</v>
      </c>
      <c r="E39" s="41">
        <v>22.78</v>
      </c>
      <c r="F39" s="41">
        <v>5.28</v>
      </c>
      <c r="G39" s="41">
        <v>31.46</v>
      </c>
      <c r="H39" s="43">
        <v>10.32</v>
      </c>
      <c r="I39" s="41">
        <v>40</v>
      </c>
      <c r="J39" s="42">
        <f t="shared" si="6"/>
        <v>27.336</v>
      </c>
      <c r="K39" s="58">
        <v>28</v>
      </c>
      <c r="L39" s="58">
        <f t="shared" si="7"/>
        <v>37.752</v>
      </c>
      <c r="M39" s="58">
        <v>38</v>
      </c>
      <c r="N39" s="58">
        <f t="shared" si="8"/>
        <v>48</v>
      </c>
      <c r="O39" s="58">
        <v>48</v>
      </c>
      <c r="P39" s="58">
        <f t="shared" si="9"/>
        <v>0</v>
      </c>
      <c r="Q39" s="69">
        <f t="shared" si="3"/>
        <v>0.357142857142857</v>
      </c>
      <c r="R39" s="38">
        <v>2</v>
      </c>
      <c r="S39" s="70">
        <v>1</v>
      </c>
      <c r="T39" s="49">
        <f t="shared" si="17"/>
        <v>55.56</v>
      </c>
      <c r="U39" s="70">
        <v>56</v>
      </c>
      <c r="V39" s="58">
        <f>12531/118328*U39</f>
        <v>5.93043066729768</v>
      </c>
      <c r="W39" s="70">
        <v>6</v>
      </c>
      <c r="X39" s="44">
        <v>9</v>
      </c>
      <c r="Y39" s="70">
        <f t="shared" si="18"/>
        <v>-3</v>
      </c>
      <c r="Z39" s="38">
        <v>3</v>
      </c>
      <c r="AA39" s="72">
        <v>0</v>
      </c>
      <c r="AB39" s="70">
        <v>0</v>
      </c>
      <c r="AC39" s="70">
        <f t="shared" si="4"/>
        <v>3</v>
      </c>
      <c r="AD39" s="70">
        <f t="shared" si="5"/>
        <v>-3</v>
      </c>
      <c r="AE39" s="38"/>
      <c r="AF39" s="9"/>
      <c r="AG39" s="9"/>
      <c r="AH39" s="9"/>
      <c r="AI39" s="80"/>
      <c r="AJ39" s="10"/>
      <c r="AK39" s="11"/>
    </row>
    <row r="40" s="1" customFormat="1" spans="1:37">
      <c r="A40" s="44">
        <f>COUNT($A$1:A39)+1</f>
        <v>31</v>
      </c>
      <c r="B40" s="39" t="s">
        <v>37</v>
      </c>
      <c r="C40" s="39" t="s">
        <v>38</v>
      </c>
      <c r="D40" s="48" t="s">
        <v>70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2">
        <f t="shared" si="6"/>
        <v>0</v>
      </c>
      <c r="K40" s="58">
        <v>0</v>
      </c>
      <c r="L40" s="58">
        <f t="shared" si="7"/>
        <v>0</v>
      </c>
      <c r="M40" s="58">
        <v>0</v>
      </c>
      <c r="N40" s="58">
        <f t="shared" si="8"/>
        <v>0</v>
      </c>
      <c r="O40" s="58">
        <v>0</v>
      </c>
      <c r="P40" s="58">
        <f t="shared" si="9"/>
        <v>0</v>
      </c>
      <c r="Q40" s="69"/>
      <c r="R40" s="38"/>
      <c r="S40" s="38">
        <v>1</v>
      </c>
      <c r="T40" s="38">
        <v>0</v>
      </c>
      <c r="U40" s="70">
        <v>0</v>
      </c>
      <c r="V40" s="70">
        <v>0</v>
      </c>
      <c r="W40" s="70">
        <v>0</v>
      </c>
      <c r="X40" s="72">
        <v>8</v>
      </c>
      <c r="Y40" s="70">
        <f t="shared" si="18"/>
        <v>-8</v>
      </c>
      <c r="Z40" s="38">
        <v>0</v>
      </c>
      <c r="AA40" s="72">
        <v>0</v>
      </c>
      <c r="AB40" s="70">
        <v>0</v>
      </c>
      <c r="AC40" s="70">
        <f t="shared" si="4"/>
        <v>0</v>
      </c>
      <c r="AD40" s="70">
        <f t="shared" si="5"/>
        <v>-8</v>
      </c>
      <c r="AE40" s="38"/>
      <c r="AF40" s="9"/>
      <c r="AG40" s="9"/>
      <c r="AH40" s="9"/>
      <c r="AI40" s="80"/>
      <c r="AJ40" s="10"/>
      <c r="AK40" s="11"/>
    </row>
    <row r="41" s="1" customFormat="1" spans="1:37">
      <c r="A41" s="44">
        <f>COUNT($A$1:A40)+1</f>
        <v>32</v>
      </c>
      <c r="B41" s="39" t="s">
        <v>37</v>
      </c>
      <c r="C41" s="39" t="s">
        <v>38</v>
      </c>
      <c r="D41" s="48" t="s">
        <v>71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2">
        <f t="shared" si="6"/>
        <v>0</v>
      </c>
      <c r="K41" s="58">
        <v>0</v>
      </c>
      <c r="L41" s="58">
        <f t="shared" si="7"/>
        <v>0</v>
      </c>
      <c r="M41" s="58">
        <v>0</v>
      </c>
      <c r="N41" s="58">
        <f t="shared" si="8"/>
        <v>0</v>
      </c>
      <c r="O41" s="58">
        <v>0</v>
      </c>
      <c r="P41" s="58">
        <f t="shared" si="9"/>
        <v>0</v>
      </c>
      <c r="Q41" s="69"/>
      <c r="R41" s="38"/>
      <c r="S41" s="70">
        <v>1</v>
      </c>
      <c r="T41" s="38">
        <v>0</v>
      </c>
      <c r="U41" s="70">
        <v>0</v>
      </c>
      <c r="V41" s="70">
        <v>0</v>
      </c>
      <c r="W41" s="70">
        <v>0</v>
      </c>
      <c r="X41" s="72">
        <v>1</v>
      </c>
      <c r="Y41" s="70">
        <f t="shared" si="18"/>
        <v>-1</v>
      </c>
      <c r="Z41" s="38">
        <v>0</v>
      </c>
      <c r="AA41" s="72">
        <v>0</v>
      </c>
      <c r="AB41" s="70">
        <v>0</v>
      </c>
      <c r="AC41" s="70">
        <f t="shared" si="4"/>
        <v>0</v>
      </c>
      <c r="AD41" s="70">
        <f t="shared" si="5"/>
        <v>-1</v>
      </c>
      <c r="AE41" s="38"/>
      <c r="AF41" s="9"/>
      <c r="AG41" s="9"/>
      <c r="AH41" s="9"/>
      <c r="AI41" s="80"/>
      <c r="AJ41" s="10"/>
      <c r="AK41" s="11"/>
    </row>
    <row r="42" s="1" customFormat="1" spans="1:37">
      <c r="A42" s="44">
        <f>COUNT($A$1:A41)+1</f>
        <v>33</v>
      </c>
      <c r="B42" s="39" t="s">
        <v>37</v>
      </c>
      <c r="C42" s="39" t="s">
        <v>38</v>
      </c>
      <c r="D42" s="48" t="s">
        <v>72</v>
      </c>
      <c r="E42" s="41">
        <v>0</v>
      </c>
      <c r="F42" s="41">
        <v>0</v>
      </c>
      <c r="G42" s="41">
        <v>0</v>
      </c>
      <c r="H42" s="41">
        <v>0</v>
      </c>
      <c r="I42" s="41">
        <v>350</v>
      </c>
      <c r="J42" s="42">
        <f t="shared" si="6"/>
        <v>0</v>
      </c>
      <c r="K42" s="58">
        <v>0</v>
      </c>
      <c r="L42" s="58">
        <f t="shared" si="7"/>
        <v>0</v>
      </c>
      <c r="M42" s="58">
        <v>0</v>
      </c>
      <c r="N42" s="58">
        <f t="shared" si="8"/>
        <v>420</v>
      </c>
      <c r="O42" s="58">
        <v>420</v>
      </c>
      <c r="P42" s="58">
        <f t="shared" si="9"/>
        <v>0</v>
      </c>
      <c r="Q42" s="69"/>
      <c r="R42" s="38"/>
      <c r="S42" s="38">
        <v>1</v>
      </c>
      <c r="T42" s="38">
        <v>0</v>
      </c>
      <c r="U42" s="70">
        <v>0</v>
      </c>
      <c r="V42" s="70">
        <v>0</v>
      </c>
      <c r="W42" s="70">
        <v>0</v>
      </c>
      <c r="X42" s="72">
        <v>14</v>
      </c>
      <c r="Y42" s="70">
        <f t="shared" si="18"/>
        <v>-14</v>
      </c>
      <c r="Z42" s="38">
        <v>10</v>
      </c>
      <c r="AA42" s="72">
        <v>0</v>
      </c>
      <c r="AB42" s="70">
        <v>0</v>
      </c>
      <c r="AC42" s="70">
        <f t="shared" si="4"/>
        <v>10</v>
      </c>
      <c r="AD42" s="70">
        <f t="shared" si="5"/>
        <v>-14</v>
      </c>
      <c r="AE42" s="38"/>
      <c r="AF42" s="9"/>
      <c r="AG42" s="9"/>
      <c r="AH42" s="9"/>
      <c r="AI42" s="80"/>
      <c r="AJ42" s="10"/>
      <c r="AK42" s="11"/>
    </row>
    <row r="43" s="1" customFormat="1" ht="25" customHeight="1" spans="1:37">
      <c r="A43" s="44">
        <f>COUNT($A$1:A42)+1</f>
        <v>34</v>
      </c>
      <c r="B43" s="39" t="s">
        <v>37</v>
      </c>
      <c r="C43" s="39" t="s">
        <v>38</v>
      </c>
      <c r="D43" s="48" t="s">
        <v>73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2">
        <f t="shared" si="6"/>
        <v>0</v>
      </c>
      <c r="K43" s="58">
        <v>0</v>
      </c>
      <c r="L43" s="58">
        <f t="shared" si="7"/>
        <v>0</v>
      </c>
      <c r="M43" s="58">
        <v>0</v>
      </c>
      <c r="N43" s="58">
        <f t="shared" si="8"/>
        <v>0</v>
      </c>
      <c r="O43" s="58">
        <v>0</v>
      </c>
      <c r="P43" s="58">
        <f t="shared" si="9"/>
        <v>0</v>
      </c>
      <c r="Q43" s="69"/>
      <c r="R43" s="38"/>
      <c r="S43" s="70">
        <v>1</v>
      </c>
      <c r="T43" s="38">
        <v>0</v>
      </c>
      <c r="U43" s="70">
        <v>0</v>
      </c>
      <c r="V43" s="70">
        <v>0</v>
      </c>
      <c r="W43" s="70">
        <v>0</v>
      </c>
      <c r="X43" s="72">
        <v>10</v>
      </c>
      <c r="Y43" s="70">
        <f t="shared" si="18"/>
        <v>-10</v>
      </c>
      <c r="Z43" s="38">
        <v>3</v>
      </c>
      <c r="AA43" s="72">
        <v>0</v>
      </c>
      <c r="AB43" s="70">
        <v>0</v>
      </c>
      <c r="AC43" s="70">
        <f t="shared" si="4"/>
        <v>3</v>
      </c>
      <c r="AD43" s="70">
        <f t="shared" si="5"/>
        <v>-10</v>
      </c>
      <c r="AE43" s="38"/>
      <c r="AF43" s="9"/>
      <c r="AG43" s="9"/>
      <c r="AH43" s="9"/>
      <c r="AI43" s="80"/>
      <c r="AJ43" s="10"/>
      <c r="AK43" s="11"/>
    </row>
    <row r="44" s="1" customFormat="1" spans="1:37">
      <c r="A44" s="44">
        <f>COUNT($A$1:A43)+1</f>
        <v>35</v>
      </c>
      <c r="B44" s="39" t="s">
        <v>37</v>
      </c>
      <c r="C44" s="39" t="s">
        <v>38</v>
      </c>
      <c r="D44" s="48" t="s">
        <v>74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2">
        <f t="shared" si="6"/>
        <v>0</v>
      </c>
      <c r="K44" s="58">
        <v>0</v>
      </c>
      <c r="L44" s="58">
        <f t="shared" si="7"/>
        <v>0</v>
      </c>
      <c r="M44" s="58">
        <v>0</v>
      </c>
      <c r="N44" s="58">
        <f t="shared" si="8"/>
        <v>0</v>
      </c>
      <c r="O44" s="58">
        <v>0</v>
      </c>
      <c r="P44" s="58">
        <f t="shared" si="9"/>
        <v>0</v>
      </c>
      <c r="Q44" s="69"/>
      <c r="R44" s="38"/>
      <c r="S44" s="38">
        <v>1</v>
      </c>
      <c r="T44" s="38">
        <v>0</v>
      </c>
      <c r="U44" s="70">
        <v>0</v>
      </c>
      <c r="V44" s="70">
        <v>0</v>
      </c>
      <c r="W44" s="70">
        <v>0</v>
      </c>
      <c r="X44" s="72">
        <v>11</v>
      </c>
      <c r="Y44" s="70">
        <f t="shared" si="18"/>
        <v>-11</v>
      </c>
      <c r="Z44" s="38">
        <v>3</v>
      </c>
      <c r="AA44" s="72">
        <v>0</v>
      </c>
      <c r="AB44" s="70">
        <v>0</v>
      </c>
      <c r="AC44" s="70">
        <f t="shared" si="4"/>
        <v>3</v>
      </c>
      <c r="AD44" s="70">
        <f t="shared" si="5"/>
        <v>-11</v>
      </c>
      <c r="AE44" s="38"/>
      <c r="AF44" s="9"/>
      <c r="AG44" s="9"/>
      <c r="AH44" s="9"/>
      <c r="AI44" s="80"/>
      <c r="AJ44" s="10"/>
      <c r="AK44" s="11"/>
    </row>
    <row r="45" s="1" customFormat="1" spans="1:37">
      <c r="A45" s="44">
        <f>COUNT($A$1:A44)+1</f>
        <v>36</v>
      </c>
      <c r="B45" s="39" t="s">
        <v>37</v>
      </c>
      <c r="C45" s="39" t="s">
        <v>38</v>
      </c>
      <c r="D45" s="48" t="s">
        <v>75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2">
        <f t="shared" si="6"/>
        <v>0</v>
      </c>
      <c r="K45" s="58">
        <v>0</v>
      </c>
      <c r="L45" s="58">
        <f t="shared" si="7"/>
        <v>0</v>
      </c>
      <c r="M45" s="58">
        <v>0</v>
      </c>
      <c r="N45" s="58">
        <f t="shared" si="8"/>
        <v>0</v>
      </c>
      <c r="O45" s="58">
        <v>0</v>
      </c>
      <c r="P45" s="58">
        <f t="shared" si="9"/>
        <v>0</v>
      </c>
      <c r="Q45" s="69"/>
      <c r="R45" s="38"/>
      <c r="S45" s="70">
        <v>1</v>
      </c>
      <c r="T45" s="38">
        <v>0</v>
      </c>
      <c r="U45" s="70">
        <v>0</v>
      </c>
      <c r="V45" s="70">
        <v>0</v>
      </c>
      <c r="W45" s="70">
        <v>0</v>
      </c>
      <c r="X45" s="72">
        <v>4</v>
      </c>
      <c r="Y45" s="70">
        <f t="shared" si="18"/>
        <v>-4</v>
      </c>
      <c r="Z45" s="38">
        <v>0</v>
      </c>
      <c r="AA45" s="72">
        <v>0</v>
      </c>
      <c r="AB45" s="70">
        <v>0</v>
      </c>
      <c r="AC45" s="70">
        <f t="shared" si="4"/>
        <v>0</v>
      </c>
      <c r="AD45" s="70">
        <f t="shared" si="5"/>
        <v>-4</v>
      </c>
      <c r="AE45" s="38"/>
      <c r="AF45" s="9"/>
      <c r="AG45" s="9"/>
      <c r="AH45" s="9"/>
      <c r="AI45" s="80"/>
      <c r="AJ45" s="10"/>
      <c r="AK45" s="11"/>
    </row>
    <row r="46" s="1" customFormat="1" spans="1:37">
      <c r="A46" s="44">
        <f>COUNT($A$1:A45)+1</f>
        <v>37</v>
      </c>
      <c r="B46" s="39" t="s">
        <v>37</v>
      </c>
      <c r="C46" s="39" t="s">
        <v>38</v>
      </c>
      <c r="D46" s="48" t="s">
        <v>76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2">
        <f t="shared" si="6"/>
        <v>0</v>
      </c>
      <c r="K46" s="58">
        <v>0</v>
      </c>
      <c r="L46" s="58">
        <f t="shared" si="7"/>
        <v>0</v>
      </c>
      <c r="M46" s="58">
        <v>0</v>
      </c>
      <c r="N46" s="58">
        <f t="shared" si="8"/>
        <v>0</v>
      </c>
      <c r="O46" s="58">
        <v>0</v>
      </c>
      <c r="P46" s="58">
        <f t="shared" si="9"/>
        <v>0</v>
      </c>
      <c r="Q46" s="69"/>
      <c r="R46" s="38"/>
      <c r="S46" s="38">
        <v>1</v>
      </c>
      <c r="T46" s="38">
        <v>0</v>
      </c>
      <c r="U46" s="70">
        <v>0</v>
      </c>
      <c r="V46" s="70">
        <v>0</v>
      </c>
      <c r="W46" s="70">
        <v>0</v>
      </c>
      <c r="X46" s="72">
        <v>3</v>
      </c>
      <c r="Y46" s="70">
        <f t="shared" si="18"/>
        <v>-3</v>
      </c>
      <c r="Z46" s="38">
        <v>0</v>
      </c>
      <c r="AA46" s="72">
        <v>0</v>
      </c>
      <c r="AB46" s="70">
        <v>0</v>
      </c>
      <c r="AC46" s="70">
        <f t="shared" si="4"/>
        <v>0</v>
      </c>
      <c r="AD46" s="70">
        <f t="shared" si="5"/>
        <v>-3</v>
      </c>
      <c r="AE46" s="38"/>
      <c r="AF46" s="9"/>
      <c r="AG46" s="9"/>
      <c r="AH46" s="9"/>
      <c r="AI46" s="80"/>
      <c r="AJ46" s="10"/>
      <c r="AK46" s="11"/>
    </row>
    <row r="47" s="1" customFormat="1" spans="1:37">
      <c r="A47" s="44">
        <f>COUNT($A$1:A46)+1</f>
        <v>38</v>
      </c>
      <c r="B47" s="39" t="s">
        <v>37</v>
      </c>
      <c r="C47" s="39" t="s">
        <v>38</v>
      </c>
      <c r="D47" s="48" t="s">
        <v>77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2">
        <f t="shared" si="6"/>
        <v>0</v>
      </c>
      <c r="K47" s="58">
        <v>0</v>
      </c>
      <c r="L47" s="58">
        <f t="shared" si="7"/>
        <v>0</v>
      </c>
      <c r="M47" s="58">
        <v>0</v>
      </c>
      <c r="N47" s="58">
        <f t="shared" si="8"/>
        <v>0</v>
      </c>
      <c r="O47" s="58">
        <v>0</v>
      </c>
      <c r="P47" s="58">
        <f t="shared" si="9"/>
        <v>0</v>
      </c>
      <c r="Q47" s="69"/>
      <c r="R47" s="38"/>
      <c r="S47" s="70">
        <v>1</v>
      </c>
      <c r="T47" s="38">
        <v>0</v>
      </c>
      <c r="U47" s="70">
        <v>0</v>
      </c>
      <c r="V47" s="70">
        <v>0</v>
      </c>
      <c r="W47" s="70">
        <v>0</v>
      </c>
      <c r="X47" s="72">
        <v>8</v>
      </c>
      <c r="Y47" s="70">
        <f t="shared" si="18"/>
        <v>-8</v>
      </c>
      <c r="Z47" s="38">
        <v>4</v>
      </c>
      <c r="AA47" s="72">
        <v>0</v>
      </c>
      <c r="AB47" s="70">
        <v>0</v>
      </c>
      <c r="AC47" s="70">
        <f t="shared" si="4"/>
        <v>4</v>
      </c>
      <c r="AD47" s="70">
        <f t="shared" si="5"/>
        <v>-8</v>
      </c>
      <c r="AE47" s="38"/>
      <c r="AF47" s="9"/>
      <c r="AG47" s="9"/>
      <c r="AH47" s="9"/>
      <c r="AI47" s="80"/>
      <c r="AJ47" s="10"/>
      <c r="AK47" s="11"/>
    </row>
    <row r="48" s="1" customFormat="1" ht="37" customHeight="1" spans="1:37">
      <c r="A48" s="44">
        <f>COUNT($A$1:A47)+1</f>
        <v>39</v>
      </c>
      <c r="B48" s="39" t="s">
        <v>37</v>
      </c>
      <c r="C48" s="39" t="s">
        <v>38</v>
      </c>
      <c r="D48" s="48" t="s">
        <v>78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2">
        <f t="shared" si="6"/>
        <v>0</v>
      </c>
      <c r="K48" s="58">
        <v>0</v>
      </c>
      <c r="L48" s="58">
        <f t="shared" si="7"/>
        <v>0</v>
      </c>
      <c r="M48" s="58">
        <v>0</v>
      </c>
      <c r="N48" s="58">
        <f t="shared" si="8"/>
        <v>0</v>
      </c>
      <c r="O48" s="58">
        <v>0</v>
      </c>
      <c r="P48" s="58">
        <f t="shared" si="9"/>
        <v>0</v>
      </c>
      <c r="Q48" s="69"/>
      <c r="R48" s="38"/>
      <c r="S48" s="38">
        <v>1</v>
      </c>
      <c r="T48" s="38">
        <v>0</v>
      </c>
      <c r="U48" s="70">
        <v>0</v>
      </c>
      <c r="V48" s="70">
        <v>0</v>
      </c>
      <c r="W48" s="70">
        <v>0</v>
      </c>
      <c r="X48" s="72">
        <v>11</v>
      </c>
      <c r="Y48" s="70">
        <f t="shared" si="18"/>
        <v>-11</v>
      </c>
      <c r="Z48" s="38">
        <v>17</v>
      </c>
      <c r="AA48" s="72">
        <v>0</v>
      </c>
      <c r="AB48" s="70">
        <v>0</v>
      </c>
      <c r="AC48" s="70">
        <f t="shared" si="4"/>
        <v>17</v>
      </c>
      <c r="AD48" s="70">
        <f t="shared" si="5"/>
        <v>-11</v>
      </c>
      <c r="AE48" s="38"/>
      <c r="AF48" s="9"/>
      <c r="AG48" s="9"/>
      <c r="AH48" s="9"/>
      <c r="AI48" s="80"/>
      <c r="AJ48" s="10"/>
      <c r="AK48" s="11"/>
    </row>
    <row r="49" s="1" customFormat="1" spans="1:37">
      <c r="A49" s="44">
        <f>COUNT($A$1:A48)+1</f>
        <v>40</v>
      </c>
      <c r="B49" s="39" t="s">
        <v>37</v>
      </c>
      <c r="C49" s="39" t="s">
        <v>38</v>
      </c>
      <c r="D49" s="48" t="s">
        <v>79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2">
        <f t="shared" si="6"/>
        <v>0</v>
      </c>
      <c r="K49" s="58">
        <v>0</v>
      </c>
      <c r="L49" s="58">
        <f t="shared" si="7"/>
        <v>0</v>
      </c>
      <c r="M49" s="58">
        <v>0</v>
      </c>
      <c r="N49" s="58">
        <f t="shared" si="8"/>
        <v>0</v>
      </c>
      <c r="O49" s="58">
        <v>0</v>
      </c>
      <c r="P49" s="58">
        <f t="shared" si="9"/>
        <v>0</v>
      </c>
      <c r="Q49" s="69"/>
      <c r="R49" s="38"/>
      <c r="S49" s="70">
        <v>1</v>
      </c>
      <c r="T49" s="38">
        <v>0</v>
      </c>
      <c r="U49" s="70">
        <v>0</v>
      </c>
      <c r="V49" s="70">
        <v>0</v>
      </c>
      <c r="W49" s="70">
        <v>0</v>
      </c>
      <c r="X49" s="72">
        <v>9</v>
      </c>
      <c r="Y49" s="70">
        <f t="shared" si="18"/>
        <v>-9</v>
      </c>
      <c r="Z49" s="38">
        <v>0</v>
      </c>
      <c r="AA49" s="72">
        <v>0</v>
      </c>
      <c r="AB49" s="70">
        <v>0</v>
      </c>
      <c r="AC49" s="70">
        <f t="shared" si="4"/>
        <v>0</v>
      </c>
      <c r="AD49" s="70">
        <f t="shared" si="5"/>
        <v>-9</v>
      </c>
      <c r="AE49" s="38"/>
      <c r="AF49" s="9"/>
      <c r="AG49" s="9"/>
      <c r="AH49" s="9"/>
      <c r="AI49" s="80"/>
      <c r="AJ49" s="10"/>
      <c r="AK49" s="11"/>
    </row>
    <row r="50" s="1" customFormat="1" spans="1:37">
      <c r="A50" s="44">
        <f>COUNT($A$1:A49)+1</f>
        <v>41</v>
      </c>
      <c r="B50" s="39" t="s">
        <v>37</v>
      </c>
      <c r="C50" s="39" t="s">
        <v>38</v>
      </c>
      <c r="D50" s="48" t="s">
        <v>80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58">
        <f t="shared" si="9"/>
        <v>0</v>
      </c>
      <c r="Q50" s="69"/>
      <c r="R50" s="38"/>
      <c r="S50" s="38">
        <v>1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f t="shared" si="18"/>
        <v>0</v>
      </c>
      <c r="Z50" s="38">
        <v>11</v>
      </c>
      <c r="AA50" s="72">
        <v>0</v>
      </c>
      <c r="AB50" s="70">
        <v>0</v>
      </c>
      <c r="AC50" s="70">
        <f t="shared" si="4"/>
        <v>11</v>
      </c>
      <c r="AD50" s="70">
        <f t="shared" si="5"/>
        <v>0</v>
      </c>
      <c r="AE50" s="38" t="s">
        <v>81</v>
      </c>
      <c r="AF50" s="9"/>
      <c r="AG50" s="9"/>
      <c r="AH50" s="9"/>
      <c r="AI50" s="80"/>
      <c r="AJ50" s="10"/>
      <c r="AK50" s="11"/>
    </row>
    <row r="51" s="1" customFormat="1" ht="24" spans="1:37">
      <c r="A51" s="44">
        <f>COUNT($A$1:A50)+1</f>
        <v>42</v>
      </c>
      <c r="B51" s="39" t="s">
        <v>37</v>
      </c>
      <c r="C51" s="39" t="s">
        <v>82</v>
      </c>
      <c r="D51" s="46" t="s">
        <v>83</v>
      </c>
      <c r="E51" s="41">
        <v>1869.84</v>
      </c>
      <c r="F51" s="41">
        <v>580.47</v>
      </c>
      <c r="G51" s="49">
        <v>2422.05</v>
      </c>
      <c r="H51" s="49">
        <v>881.18</v>
      </c>
      <c r="I51" s="41">
        <v>1300</v>
      </c>
      <c r="J51" s="42">
        <f t="shared" ref="J51:J75" si="19">E51*1.2</f>
        <v>2243.808</v>
      </c>
      <c r="K51" s="58">
        <v>2244</v>
      </c>
      <c r="L51" s="58">
        <f t="shared" ref="L51:L75" si="20">G51*1.2</f>
        <v>2906.46</v>
      </c>
      <c r="M51" s="58">
        <v>2906</v>
      </c>
      <c r="N51" s="58">
        <f t="shared" ref="N51:N75" si="21">I51*1.2</f>
        <v>1560</v>
      </c>
      <c r="O51" s="58">
        <v>1560</v>
      </c>
      <c r="P51" s="58">
        <f t="shared" si="9"/>
        <v>0</v>
      </c>
      <c r="Q51" s="69">
        <f>(M51-K51)/K51</f>
        <v>0.295008912655971</v>
      </c>
      <c r="R51" s="38">
        <v>2</v>
      </c>
      <c r="S51" s="38">
        <v>1</v>
      </c>
      <c r="T51" s="49">
        <f>K51+(H51-F51)*1.5+(M51-K51)*R51</f>
        <v>4019.065</v>
      </c>
      <c r="U51" s="70">
        <v>4019</v>
      </c>
      <c r="V51" s="58">
        <f>12531/118328*U51</f>
        <v>425.614300926239</v>
      </c>
      <c r="W51" s="70">
        <v>426</v>
      </c>
      <c r="X51" s="44">
        <v>160</v>
      </c>
      <c r="Y51" s="70">
        <f t="shared" ref="Y51:Y57" si="22">W51-X51</f>
        <v>266</v>
      </c>
      <c r="Z51" s="38">
        <v>115</v>
      </c>
      <c r="AA51" s="49">
        <f>I51/84712.5*2530</f>
        <v>38.8254389848015</v>
      </c>
      <c r="AB51" s="70">
        <v>39</v>
      </c>
      <c r="AC51" s="70">
        <f t="shared" si="4"/>
        <v>154</v>
      </c>
      <c r="AD51" s="70">
        <f t="shared" si="5"/>
        <v>305</v>
      </c>
      <c r="AE51" s="38"/>
      <c r="AF51" s="9"/>
      <c r="AG51" s="9"/>
      <c r="AH51" s="9"/>
      <c r="AI51" s="80"/>
      <c r="AJ51" s="10"/>
      <c r="AK51" s="11"/>
    </row>
    <row r="52" s="1" customFormat="1" spans="1:37">
      <c r="A52" s="44">
        <f>COUNT($A$1:A51)+1</f>
        <v>43</v>
      </c>
      <c r="B52" s="39" t="s">
        <v>37</v>
      </c>
      <c r="C52" s="39" t="s">
        <v>82</v>
      </c>
      <c r="D52" s="50" t="s">
        <v>84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2">
        <f t="shared" si="19"/>
        <v>0</v>
      </c>
      <c r="K52" s="58">
        <v>0</v>
      </c>
      <c r="L52" s="58">
        <f t="shared" si="20"/>
        <v>0</v>
      </c>
      <c r="M52" s="58">
        <v>0</v>
      </c>
      <c r="N52" s="58">
        <f t="shared" si="21"/>
        <v>0</v>
      </c>
      <c r="O52" s="58">
        <v>0</v>
      </c>
      <c r="P52" s="58">
        <f t="shared" si="9"/>
        <v>0</v>
      </c>
      <c r="Q52" s="69"/>
      <c r="R52" s="38"/>
      <c r="S52" s="70">
        <v>1</v>
      </c>
      <c r="T52" s="38">
        <v>0</v>
      </c>
      <c r="U52" s="70">
        <v>0</v>
      </c>
      <c r="V52" s="70">
        <v>0</v>
      </c>
      <c r="W52" s="70">
        <v>0</v>
      </c>
      <c r="X52" s="72">
        <v>3</v>
      </c>
      <c r="Y52" s="70">
        <f t="shared" si="22"/>
        <v>-3</v>
      </c>
      <c r="Z52" s="38">
        <v>0</v>
      </c>
      <c r="AA52" s="72">
        <v>0</v>
      </c>
      <c r="AB52" s="70">
        <v>0</v>
      </c>
      <c r="AC52" s="70">
        <f t="shared" si="4"/>
        <v>0</v>
      </c>
      <c r="AD52" s="70">
        <f t="shared" si="5"/>
        <v>-3</v>
      </c>
      <c r="AE52" s="38"/>
      <c r="AF52" s="9"/>
      <c r="AG52" s="9"/>
      <c r="AH52" s="9"/>
      <c r="AI52" s="80"/>
      <c r="AJ52" s="10"/>
      <c r="AK52" s="11"/>
    </row>
    <row r="53" s="1" customFormat="1" spans="1:37">
      <c r="A53" s="44">
        <f>COUNT($A$1:A52)+1</f>
        <v>44</v>
      </c>
      <c r="B53" s="39" t="s">
        <v>37</v>
      </c>
      <c r="C53" s="39" t="s">
        <v>82</v>
      </c>
      <c r="D53" s="46" t="s">
        <v>85</v>
      </c>
      <c r="E53" s="41">
        <v>77.19</v>
      </c>
      <c r="F53" s="41">
        <v>26.79</v>
      </c>
      <c r="G53" s="41">
        <v>1545.9</v>
      </c>
      <c r="H53" s="41">
        <v>536.07</v>
      </c>
      <c r="I53" s="41">
        <v>1400</v>
      </c>
      <c r="J53" s="42">
        <f t="shared" si="19"/>
        <v>92.628</v>
      </c>
      <c r="K53" s="58">
        <v>93</v>
      </c>
      <c r="L53" s="58">
        <f t="shared" si="20"/>
        <v>1855.08</v>
      </c>
      <c r="M53" s="58">
        <v>1855</v>
      </c>
      <c r="N53" s="58">
        <f t="shared" si="21"/>
        <v>1680</v>
      </c>
      <c r="O53" s="58">
        <v>1680</v>
      </c>
      <c r="P53" s="58">
        <f t="shared" si="9"/>
        <v>0</v>
      </c>
      <c r="Q53" s="69">
        <f>(M53-K53)/K53</f>
        <v>18.9462365591398</v>
      </c>
      <c r="R53" s="38">
        <v>2</v>
      </c>
      <c r="S53" s="38">
        <v>1</v>
      </c>
      <c r="T53" s="49">
        <f>K53+(H53-F53)*1.5+(M53-K53)*R53</f>
        <v>4380.92</v>
      </c>
      <c r="U53" s="70">
        <v>4381</v>
      </c>
      <c r="V53" s="58">
        <f>12531/118328*U53</f>
        <v>463.950299168413</v>
      </c>
      <c r="W53" s="70">
        <v>464</v>
      </c>
      <c r="X53" s="44">
        <v>110</v>
      </c>
      <c r="Y53" s="70">
        <f t="shared" si="22"/>
        <v>354</v>
      </c>
      <c r="Z53" s="38">
        <v>80</v>
      </c>
      <c r="AA53" s="49">
        <f>I53/84712.5*2530</f>
        <v>41.8120112144017</v>
      </c>
      <c r="AB53" s="70">
        <v>42</v>
      </c>
      <c r="AC53" s="70">
        <f t="shared" si="4"/>
        <v>122</v>
      </c>
      <c r="AD53" s="70">
        <f t="shared" si="5"/>
        <v>396</v>
      </c>
      <c r="AE53" s="38"/>
      <c r="AF53" s="9"/>
      <c r="AG53" s="9"/>
      <c r="AH53" s="9"/>
      <c r="AI53" s="80"/>
      <c r="AJ53" s="10"/>
      <c r="AK53" s="11"/>
    </row>
    <row r="54" s="1" customFormat="1" spans="1:37">
      <c r="A54" s="44">
        <f>COUNT($A$1:A53)+1</f>
        <v>45</v>
      </c>
      <c r="B54" s="39" t="s">
        <v>37</v>
      </c>
      <c r="C54" s="39" t="s">
        <v>82</v>
      </c>
      <c r="D54" s="50" t="s">
        <v>86</v>
      </c>
      <c r="E54" s="41">
        <v>0</v>
      </c>
      <c r="F54" s="41">
        <v>0</v>
      </c>
      <c r="G54" s="41">
        <v>0</v>
      </c>
      <c r="H54" s="41">
        <v>0</v>
      </c>
      <c r="I54" s="41">
        <v>405</v>
      </c>
      <c r="J54" s="42">
        <f t="shared" si="19"/>
        <v>0</v>
      </c>
      <c r="K54" s="58">
        <v>0</v>
      </c>
      <c r="L54" s="58">
        <f t="shared" si="20"/>
        <v>0</v>
      </c>
      <c r="M54" s="58">
        <v>0</v>
      </c>
      <c r="N54" s="58">
        <f t="shared" si="21"/>
        <v>486</v>
      </c>
      <c r="O54" s="58">
        <v>486</v>
      </c>
      <c r="P54" s="58">
        <f t="shared" si="9"/>
        <v>0</v>
      </c>
      <c r="Q54" s="69"/>
      <c r="R54" s="38"/>
      <c r="S54" s="70">
        <v>1</v>
      </c>
      <c r="T54" s="38">
        <v>0</v>
      </c>
      <c r="U54" s="70">
        <v>0</v>
      </c>
      <c r="V54" s="70">
        <v>0</v>
      </c>
      <c r="W54" s="70">
        <v>0</v>
      </c>
      <c r="X54" s="70">
        <v>0</v>
      </c>
      <c r="Y54" s="70">
        <f t="shared" si="22"/>
        <v>0</v>
      </c>
      <c r="Z54" s="38">
        <v>22</v>
      </c>
      <c r="AA54" s="49">
        <f>I54/84712.5*2530</f>
        <v>12.0956175298805</v>
      </c>
      <c r="AB54" s="70">
        <v>12</v>
      </c>
      <c r="AC54" s="70">
        <f t="shared" si="4"/>
        <v>34</v>
      </c>
      <c r="AD54" s="70">
        <f t="shared" si="5"/>
        <v>12</v>
      </c>
      <c r="AE54" s="38" t="s">
        <v>81</v>
      </c>
      <c r="AF54" s="9"/>
      <c r="AG54" s="9"/>
      <c r="AH54" s="9"/>
      <c r="AI54" s="80"/>
      <c r="AJ54" s="10"/>
      <c r="AK54" s="11"/>
    </row>
    <row r="55" s="1" customFormat="1" spans="1:37">
      <c r="A55" s="44">
        <f>COUNT($A$1:A54)+1</f>
        <v>46</v>
      </c>
      <c r="B55" s="39" t="s">
        <v>37</v>
      </c>
      <c r="C55" s="39" t="s">
        <v>82</v>
      </c>
      <c r="D55" s="50" t="s">
        <v>87</v>
      </c>
      <c r="E55" s="41">
        <v>0</v>
      </c>
      <c r="F55" s="41">
        <v>0</v>
      </c>
      <c r="G55" s="41">
        <v>0</v>
      </c>
      <c r="H55" s="41">
        <v>0</v>
      </c>
      <c r="I55" s="41">
        <v>550</v>
      </c>
      <c r="J55" s="42">
        <f t="shared" si="19"/>
        <v>0</v>
      </c>
      <c r="K55" s="58">
        <v>0</v>
      </c>
      <c r="L55" s="58">
        <f t="shared" si="20"/>
        <v>0</v>
      </c>
      <c r="M55" s="58">
        <v>0</v>
      </c>
      <c r="N55" s="58">
        <f t="shared" si="21"/>
        <v>660</v>
      </c>
      <c r="O55" s="58">
        <v>660</v>
      </c>
      <c r="P55" s="58">
        <f t="shared" si="9"/>
        <v>0</v>
      </c>
      <c r="Q55" s="69"/>
      <c r="R55" s="38"/>
      <c r="S55" s="38">
        <v>1</v>
      </c>
      <c r="T55" s="38">
        <v>0</v>
      </c>
      <c r="U55" s="70">
        <v>0</v>
      </c>
      <c r="V55" s="70">
        <v>0</v>
      </c>
      <c r="W55" s="70">
        <v>0</v>
      </c>
      <c r="X55" s="70">
        <v>0</v>
      </c>
      <c r="Y55" s="70">
        <f t="shared" si="22"/>
        <v>0</v>
      </c>
      <c r="Z55" s="38">
        <v>49</v>
      </c>
      <c r="AA55" s="72">
        <v>0</v>
      </c>
      <c r="AB55" s="70">
        <v>0</v>
      </c>
      <c r="AC55" s="70">
        <f t="shared" si="4"/>
        <v>49</v>
      </c>
      <c r="AD55" s="70">
        <f t="shared" si="5"/>
        <v>0</v>
      </c>
      <c r="AE55" s="38" t="s">
        <v>81</v>
      </c>
      <c r="AF55" s="9"/>
      <c r="AG55" s="9"/>
      <c r="AH55" s="9"/>
      <c r="AI55" s="80"/>
      <c r="AJ55" s="10"/>
      <c r="AK55" s="11"/>
    </row>
    <row r="56" s="1" customFormat="1" spans="1:37">
      <c r="A56" s="44">
        <f>COUNT($A$1:A55)+1</f>
        <v>47</v>
      </c>
      <c r="B56" s="39" t="s">
        <v>37</v>
      </c>
      <c r="C56" s="39" t="s">
        <v>82</v>
      </c>
      <c r="D56" s="50" t="s">
        <v>88</v>
      </c>
      <c r="E56" s="41">
        <v>0</v>
      </c>
      <c r="F56" s="41">
        <v>0</v>
      </c>
      <c r="G56" s="41">
        <v>0</v>
      </c>
      <c r="H56" s="41">
        <v>0</v>
      </c>
      <c r="I56" s="41">
        <v>450</v>
      </c>
      <c r="J56" s="42">
        <f t="shared" si="19"/>
        <v>0</v>
      </c>
      <c r="K56" s="58">
        <v>0</v>
      </c>
      <c r="L56" s="58">
        <f t="shared" si="20"/>
        <v>0</v>
      </c>
      <c r="M56" s="58">
        <v>0</v>
      </c>
      <c r="N56" s="58">
        <f t="shared" si="21"/>
        <v>540</v>
      </c>
      <c r="O56" s="58">
        <v>540</v>
      </c>
      <c r="P56" s="58">
        <f t="shared" si="9"/>
        <v>0</v>
      </c>
      <c r="Q56" s="69"/>
      <c r="R56" s="38"/>
      <c r="S56" s="70">
        <v>1</v>
      </c>
      <c r="T56" s="38">
        <v>0</v>
      </c>
      <c r="U56" s="70">
        <v>0</v>
      </c>
      <c r="V56" s="70">
        <v>0</v>
      </c>
      <c r="W56" s="70">
        <v>0</v>
      </c>
      <c r="X56" s="70">
        <v>0</v>
      </c>
      <c r="Y56" s="70">
        <f t="shared" si="22"/>
        <v>0</v>
      </c>
      <c r="Z56" s="38">
        <v>40</v>
      </c>
      <c r="AA56" s="72">
        <v>0</v>
      </c>
      <c r="AB56" s="70">
        <v>0</v>
      </c>
      <c r="AC56" s="70">
        <f t="shared" si="4"/>
        <v>40</v>
      </c>
      <c r="AD56" s="70">
        <f t="shared" si="5"/>
        <v>0</v>
      </c>
      <c r="AE56" s="38" t="s">
        <v>81</v>
      </c>
      <c r="AF56" s="9"/>
      <c r="AG56" s="9"/>
      <c r="AH56" s="9"/>
      <c r="AI56" s="80"/>
      <c r="AJ56" s="10"/>
      <c r="AK56" s="11"/>
    </row>
    <row r="57" s="1" customFormat="1" spans="1:37">
      <c r="A57" s="44">
        <f>COUNT($A$1:A56)+1</f>
        <v>48</v>
      </c>
      <c r="B57" s="39" t="s">
        <v>37</v>
      </c>
      <c r="C57" s="39" t="s">
        <v>82</v>
      </c>
      <c r="D57" s="50" t="s">
        <v>89</v>
      </c>
      <c r="E57" s="41">
        <v>0</v>
      </c>
      <c r="F57" s="41">
        <v>0</v>
      </c>
      <c r="G57" s="41">
        <v>0</v>
      </c>
      <c r="H57" s="41">
        <v>0</v>
      </c>
      <c r="I57" s="41">
        <v>110</v>
      </c>
      <c r="J57" s="42">
        <f t="shared" si="19"/>
        <v>0</v>
      </c>
      <c r="K57" s="58">
        <v>0</v>
      </c>
      <c r="L57" s="58">
        <f t="shared" si="20"/>
        <v>0</v>
      </c>
      <c r="M57" s="58">
        <v>0</v>
      </c>
      <c r="N57" s="58">
        <f t="shared" si="21"/>
        <v>132</v>
      </c>
      <c r="O57" s="58">
        <v>132</v>
      </c>
      <c r="P57" s="58">
        <f t="shared" si="9"/>
        <v>0</v>
      </c>
      <c r="Q57" s="69"/>
      <c r="R57" s="38"/>
      <c r="S57" s="38">
        <v>1</v>
      </c>
      <c r="T57" s="38">
        <v>0</v>
      </c>
      <c r="U57" s="70">
        <v>0</v>
      </c>
      <c r="V57" s="70">
        <v>0</v>
      </c>
      <c r="W57" s="70">
        <v>0</v>
      </c>
      <c r="X57" s="72">
        <v>33</v>
      </c>
      <c r="Y57" s="70">
        <f t="shared" si="22"/>
        <v>-33</v>
      </c>
      <c r="Z57" s="38">
        <v>10</v>
      </c>
      <c r="AA57" s="72">
        <v>0</v>
      </c>
      <c r="AB57" s="70">
        <v>0</v>
      </c>
      <c r="AC57" s="70">
        <f t="shared" si="4"/>
        <v>10</v>
      </c>
      <c r="AD57" s="70">
        <f t="shared" si="5"/>
        <v>-33</v>
      </c>
      <c r="AE57" s="38"/>
      <c r="AF57" s="9"/>
      <c r="AG57" s="9"/>
      <c r="AH57" s="9"/>
      <c r="AI57" s="80"/>
      <c r="AJ57" s="10"/>
      <c r="AK57" s="11"/>
    </row>
    <row r="58" s="1" customFormat="1" spans="1:37">
      <c r="A58" s="44">
        <f>COUNT($A$1:A57)+1</f>
        <v>49</v>
      </c>
      <c r="B58" s="39" t="s">
        <v>37</v>
      </c>
      <c r="C58" s="39" t="s">
        <v>82</v>
      </c>
      <c r="D58" s="46" t="s">
        <v>90</v>
      </c>
      <c r="E58" s="41">
        <v>412.57</v>
      </c>
      <c r="F58" s="41">
        <v>123.28</v>
      </c>
      <c r="G58" s="41">
        <v>930.97</v>
      </c>
      <c r="H58" s="41">
        <v>232.51</v>
      </c>
      <c r="I58" s="41">
        <v>750</v>
      </c>
      <c r="J58" s="42">
        <f t="shared" si="19"/>
        <v>495.084</v>
      </c>
      <c r="K58" s="58">
        <v>495</v>
      </c>
      <c r="L58" s="58">
        <f t="shared" si="20"/>
        <v>1117.164</v>
      </c>
      <c r="M58" s="58">
        <v>1117</v>
      </c>
      <c r="N58" s="58">
        <f t="shared" si="21"/>
        <v>900</v>
      </c>
      <c r="O58" s="58">
        <v>900</v>
      </c>
      <c r="P58" s="58">
        <f t="shared" si="9"/>
        <v>0</v>
      </c>
      <c r="Q58" s="69">
        <f>(M58-K58)/K58</f>
        <v>1.25656565656566</v>
      </c>
      <c r="R58" s="38">
        <v>2</v>
      </c>
      <c r="S58" s="70">
        <v>1</v>
      </c>
      <c r="T58" s="49">
        <f>K58+(H58-F58)*1.5+(M58-K58)*R58</f>
        <v>1902.845</v>
      </c>
      <c r="U58" s="70">
        <v>1903</v>
      </c>
      <c r="V58" s="58">
        <f>12531/118328*U58</f>
        <v>201.528742140491</v>
      </c>
      <c r="W58" s="70">
        <v>201</v>
      </c>
      <c r="X58" s="44">
        <v>44</v>
      </c>
      <c r="Y58" s="70">
        <f t="shared" ref="Y58:Y73" si="23">W58-X58</f>
        <v>157</v>
      </c>
      <c r="Z58" s="38">
        <v>67</v>
      </c>
      <c r="AA58" s="72">
        <v>0</v>
      </c>
      <c r="AB58" s="70">
        <v>0</v>
      </c>
      <c r="AC58" s="70">
        <f t="shared" si="4"/>
        <v>67</v>
      </c>
      <c r="AD58" s="70">
        <f t="shared" si="5"/>
        <v>157</v>
      </c>
      <c r="AE58" s="38"/>
      <c r="AF58" s="9"/>
      <c r="AG58" s="9"/>
      <c r="AH58" s="9"/>
      <c r="AI58" s="80"/>
      <c r="AJ58" s="10"/>
      <c r="AK58" s="11"/>
    </row>
    <row r="59" s="1" customFormat="1" spans="1:37">
      <c r="A59" s="44">
        <f>COUNT($A$1:A58)+1</f>
        <v>50</v>
      </c>
      <c r="B59" s="39" t="s">
        <v>37</v>
      </c>
      <c r="C59" s="39" t="s">
        <v>82</v>
      </c>
      <c r="D59" s="46" t="s">
        <v>91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2">
        <f t="shared" si="19"/>
        <v>0</v>
      </c>
      <c r="K59" s="58">
        <v>0</v>
      </c>
      <c r="L59" s="58">
        <f t="shared" si="20"/>
        <v>0</v>
      </c>
      <c r="M59" s="58">
        <v>0</v>
      </c>
      <c r="N59" s="58">
        <f t="shared" si="21"/>
        <v>0</v>
      </c>
      <c r="O59" s="58">
        <v>0</v>
      </c>
      <c r="P59" s="58">
        <f t="shared" si="9"/>
        <v>0</v>
      </c>
      <c r="Q59" s="69"/>
      <c r="R59" s="38"/>
      <c r="S59" s="38">
        <v>1</v>
      </c>
      <c r="T59" s="38">
        <v>0</v>
      </c>
      <c r="U59" s="70">
        <v>0</v>
      </c>
      <c r="V59" s="70">
        <v>0</v>
      </c>
      <c r="W59" s="70">
        <v>0</v>
      </c>
      <c r="X59" s="44">
        <v>9</v>
      </c>
      <c r="Y59" s="70">
        <f t="shared" si="23"/>
        <v>-9</v>
      </c>
      <c r="Z59" s="38">
        <v>0</v>
      </c>
      <c r="AA59" s="72">
        <v>0</v>
      </c>
      <c r="AB59" s="70">
        <v>0</v>
      </c>
      <c r="AC59" s="70">
        <f t="shared" si="4"/>
        <v>0</v>
      </c>
      <c r="AD59" s="70">
        <f t="shared" si="5"/>
        <v>-9</v>
      </c>
      <c r="AE59" s="38"/>
      <c r="AF59" s="9"/>
      <c r="AG59" s="9"/>
      <c r="AH59" s="9"/>
      <c r="AI59" s="80"/>
      <c r="AJ59" s="10"/>
      <c r="AK59" s="11"/>
    </row>
    <row r="60" s="1" customFormat="1" spans="1:37">
      <c r="A60" s="44">
        <f>COUNT($A$1:A59)+1</f>
        <v>51</v>
      </c>
      <c r="B60" s="39" t="s">
        <v>37</v>
      </c>
      <c r="C60" s="39" t="s">
        <v>82</v>
      </c>
      <c r="D60" s="46" t="s">
        <v>92</v>
      </c>
      <c r="E60" s="41">
        <v>60.18</v>
      </c>
      <c r="F60" s="41">
        <v>16.61</v>
      </c>
      <c r="G60" s="41">
        <v>492.97</v>
      </c>
      <c r="H60" s="41">
        <v>0</v>
      </c>
      <c r="I60" s="41">
        <v>400</v>
      </c>
      <c r="J60" s="42">
        <f t="shared" si="19"/>
        <v>72.216</v>
      </c>
      <c r="K60" s="58">
        <v>72</v>
      </c>
      <c r="L60" s="58">
        <f t="shared" si="20"/>
        <v>591.564</v>
      </c>
      <c r="M60" s="58">
        <v>592</v>
      </c>
      <c r="N60" s="58">
        <f t="shared" si="21"/>
        <v>480</v>
      </c>
      <c r="O60" s="58">
        <v>480</v>
      </c>
      <c r="P60" s="58">
        <f t="shared" si="9"/>
        <v>0</v>
      </c>
      <c r="Q60" s="69">
        <f>(M60-K60)/K60</f>
        <v>7.22222222222222</v>
      </c>
      <c r="R60" s="38">
        <v>2</v>
      </c>
      <c r="S60" s="70">
        <v>1</v>
      </c>
      <c r="T60" s="49">
        <f>K60+(H60-F60)*1.5+(M60-K60)*R60</f>
        <v>1087.085</v>
      </c>
      <c r="U60" s="70">
        <v>1087</v>
      </c>
      <c r="V60" s="58">
        <f>12531/118328*U60</f>
        <v>115.113895274153</v>
      </c>
      <c r="W60" s="70">
        <v>115</v>
      </c>
      <c r="X60" s="44">
        <v>31</v>
      </c>
      <c r="Y60" s="70">
        <f t="shared" si="23"/>
        <v>84</v>
      </c>
      <c r="Z60" s="38">
        <v>35</v>
      </c>
      <c r="AA60" s="72">
        <v>0</v>
      </c>
      <c r="AB60" s="70">
        <v>0</v>
      </c>
      <c r="AC60" s="70">
        <f t="shared" si="4"/>
        <v>35</v>
      </c>
      <c r="AD60" s="70">
        <f t="shared" si="5"/>
        <v>84</v>
      </c>
      <c r="AE60" s="38"/>
      <c r="AF60" s="9"/>
      <c r="AG60" s="9"/>
      <c r="AH60" s="9"/>
      <c r="AI60" s="80"/>
      <c r="AJ60" s="10"/>
      <c r="AK60" s="11"/>
    </row>
    <row r="61" s="1" customFormat="1" spans="1:37">
      <c r="A61" s="44">
        <f>COUNT($A$1:A60)+1</f>
        <v>52</v>
      </c>
      <c r="B61" s="39" t="s">
        <v>37</v>
      </c>
      <c r="C61" s="39" t="s">
        <v>82</v>
      </c>
      <c r="D61" s="46" t="s">
        <v>93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2">
        <f t="shared" si="19"/>
        <v>0</v>
      </c>
      <c r="K61" s="58">
        <v>0</v>
      </c>
      <c r="L61" s="58">
        <f t="shared" si="20"/>
        <v>0</v>
      </c>
      <c r="M61" s="58">
        <v>0</v>
      </c>
      <c r="N61" s="58">
        <f t="shared" si="21"/>
        <v>0</v>
      </c>
      <c r="O61" s="58">
        <v>0</v>
      </c>
      <c r="P61" s="58">
        <f t="shared" si="9"/>
        <v>0</v>
      </c>
      <c r="Q61" s="69"/>
      <c r="R61" s="38"/>
      <c r="S61" s="38">
        <v>1</v>
      </c>
      <c r="T61" s="38">
        <v>0</v>
      </c>
      <c r="U61" s="70">
        <v>0</v>
      </c>
      <c r="V61" s="70">
        <v>0</v>
      </c>
      <c r="W61" s="70">
        <v>0</v>
      </c>
      <c r="X61" s="44">
        <v>19</v>
      </c>
      <c r="Y61" s="70">
        <f t="shared" si="23"/>
        <v>-19</v>
      </c>
      <c r="Z61" s="38">
        <v>0</v>
      </c>
      <c r="AA61" s="72">
        <v>0</v>
      </c>
      <c r="AB61" s="70">
        <v>0</v>
      </c>
      <c r="AC61" s="70">
        <f t="shared" si="4"/>
        <v>0</v>
      </c>
      <c r="AD61" s="70">
        <f t="shared" si="5"/>
        <v>-19</v>
      </c>
      <c r="AE61" s="38"/>
      <c r="AF61" s="9"/>
      <c r="AG61" s="9"/>
      <c r="AH61" s="9"/>
      <c r="AI61" s="80"/>
      <c r="AJ61" s="10"/>
      <c r="AK61" s="11"/>
    </row>
    <row r="62" s="1" customFormat="1" spans="1:37">
      <c r="A62" s="44">
        <f>COUNT($A$1:A61)+1</f>
        <v>53</v>
      </c>
      <c r="B62" s="39" t="s">
        <v>37</v>
      </c>
      <c r="C62" s="39" t="s">
        <v>82</v>
      </c>
      <c r="D62" s="51" t="s">
        <v>94</v>
      </c>
      <c r="E62" s="41">
        <v>358.76</v>
      </c>
      <c r="F62" s="41">
        <v>116.8</v>
      </c>
      <c r="G62" s="41">
        <v>0</v>
      </c>
      <c r="H62" s="41">
        <v>0</v>
      </c>
      <c r="I62" s="41">
        <v>680</v>
      </c>
      <c r="J62" s="42">
        <f t="shared" si="19"/>
        <v>430.512</v>
      </c>
      <c r="K62" s="58">
        <v>430</v>
      </c>
      <c r="L62" s="58">
        <f t="shared" si="20"/>
        <v>0</v>
      </c>
      <c r="M62" s="58">
        <v>0</v>
      </c>
      <c r="N62" s="58">
        <f t="shared" si="21"/>
        <v>816</v>
      </c>
      <c r="O62" s="58">
        <v>816</v>
      </c>
      <c r="P62" s="58">
        <f t="shared" si="9"/>
        <v>0</v>
      </c>
      <c r="Q62" s="69">
        <f>(M62-K62)/K62</f>
        <v>-1</v>
      </c>
      <c r="R62" s="38">
        <v>2</v>
      </c>
      <c r="S62" s="70">
        <v>1</v>
      </c>
      <c r="T62" s="49">
        <f>K62+(H62-F62)*1.5+(M62-K62)*R62</f>
        <v>-605.2</v>
      </c>
      <c r="U62" s="70">
        <v>0</v>
      </c>
      <c r="V62" s="70">
        <v>0</v>
      </c>
      <c r="W62" s="70">
        <v>0</v>
      </c>
      <c r="X62" s="44">
        <v>44</v>
      </c>
      <c r="Y62" s="70">
        <f t="shared" si="23"/>
        <v>-44</v>
      </c>
      <c r="Z62" s="38">
        <v>49</v>
      </c>
      <c r="AA62" s="49">
        <v>0</v>
      </c>
      <c r="AB62" s="70">
        <v>0</v>
      </c>
      <c r="AC62" s="70">
        <f t="shared" si="4"/>
        <v>49</v>
      </c>
      <c r="AD62" s="70">
        <f t="shared" si="5"/>
        <v>-44</v>
      </c>
      <c r="AE62" s="38"/>
      <c r="AF62" s="9" t="s">
        <v>95</v>
      </c>
      <c r="AG62" s="9"/>
      <c r="AH62" s="9"/>
      <c r="AI62" s="80"/>
      <c r="AJ62" s="10"/>
      <c r="AK62" s="11"/>
    </row>
    <row r="63" s="1" customFormat="1" spans="1:37">
      <c r="A63" s="44">
        <f>COUNT($A$1:A62)+1</f>
        <v>54</v>
      </c>
      <c r="B63" s="39" t="s">
        <v>37</v>
      </c>
      <c r="C63" s="39" t="s">
        <v>82</v>
      </c>
      <c r="D63" s="46" t="s">
        <v>96</v>
      </c>
      <c r="E63" s="41">
        <v>475.16</v>
      </c>
      <c r="F63" s="41">
        <v>142.55</v>
      </c>
      <c r="G63" s="41">
        <v>477.22</v>
      </c>
      <c r="H63" s="41">
        <v>193.74</v>
      </c>
      <c r="I63" s="41">
        <v>600</v>
      </c>
      <c r="J63" s="42">
        <f t="shared" si="19"/>
        <v>570.192</v>
      </c>
      <c r="K63" s="58">
        <v>570</v>
      </c>
      <c r="L63" s="58">
        <f t="shared" si="20"/>
        <v>572.664</v>
      </c>
      <c r="M63" s="58">
        <v>573</v>
      </c>
      <c r="N63" s="58">
        <f t="shared" si="21"/>
        <v>720</v>
      </c>
      <c r="O63" s="58">
        <v>720</v>
      </c>
      <c r="P63" s="58">
        <f t="shared" si="9"/>
        <v>0</v>
      </c>
      <c r="Q63" s="69">
        <f>(M63-K63)/K63</f>
        <v>0.00526315789473684</v>
      </c>
      <c r="R63" s="38">
        <v>1.25</v>
      </c>
      <c r="S63" s="38">
        <v>1</v>
      </c>
      <c r="T63" s="49">
        <f>K63+(H63-F63)*1.5+(M63-K63)*R63</f>
        <v>650.535</v>
      </c>
      <c r="U63" s="70">
        <v>651</v>
      </c>
      <c r="V63" s="58">
        <f>12531/118328*U63</f>
        <v>68.9412565073355</v>
      </c>
      <c r="W63" s="70">
        <v>69</v>
      </c>
      <c r="X63" s="44">
        <v>110</v>
      </c>
      <c r="Y63" s="70">
        <f t="shared" si="23"/>
        <v>-41</v>
      </c>
      <c r="Z63" s="38">
        <v>53</v>
      </c>
      <c r="AA63" s="72">
        <v>0</v>
      </c>
      <c r="AB63" s="70">
        <v>0</v>
      </c>
      <c r="AC63" s="70">
        <f t="shared" si="4"/>
        <v>53</v>
      </c>
      <c r="AD63" s="70">
        <f t="shared" si="5"/>
        <v>-41</v>
      </c>
      <c r="AE63" s="38"/>
      <c r="AF63" s="9"/>
      <c r="AG63" s="9"/>
      <c r="AH63" s="9"/>
      <c r="AI63" s="80"/>
      <c r="AJ63" s="10"/>
      <c r="AK63" s="11"/>
    </row>
    <row r="64" s="1" customFormat="1" spans="1:37">
      <c r="A64" s="44">
        <f>COUNT($A$1:A63)+1</f>
        <v>55</v>
      </c>
      <c r="B64" s="39" t="s">
        <v>37</v>
      </c>
      <c r="C64" s="39" t="s">
        <v>82</v>
      </c>
      <c r="D64" s="40" t="s">
        <v>97</v>
      </c>
      <c r="E64" s="49">
        <v>87.99</v>
      </c>
      <c r="F64" s="49">
        <v>38.68</v>
      </c>
      <c r="G64" s="41"/>
      <c r="H64" s="41"/>
      <c r="I64" s="41">
        <v>200</v>
      </c>
      <c r="J64" s="42">
        <f t="shared" si="19"/>
        <v>105.588</v>
      </c>
      <c r="K64" s="58">
        <v>105</v>
      </c>
      <c r="L64" s="58">
        <f t="shared" si="20"/>
        <v>0</v>
      </c>
      <c r="M64" s="58">
        <v>0</v>
      </c>
      <c r="N64" s="58">
        <f t="shared" si="21"/>
        <v>240</v>
      </c>
      <c r="O64" s="58">
        <v>240</v>
      </c>
      <c r="P64" s="58">
        <f t="shared" si="9"/>
        <v>0</v>
      </c>
      <c r="Q64" s="69">
        <f>(M64-K64)/K64</f>
        <v>-1</v>
      </c>
      <c r="R64" s="38">
        <v>2</v>
      </c>
      <c r="S64" s="70">
        <v>1</v>
      </c>
      <c r="T64" s="49">
        <f>K64+(H64-F64)*1.5+(M64-K64)*R64</f>
        <v>-163.02</v>
      </c>
      <c r="U64" s="70">
        <v>0</v>
      </c>
      <c r="V64" s="70">
        <v>0</v>
      </c>
      <c r="W64" s="70">
        <v>0</v>
      </c>
      <c r="X64" s="44">
        <v>22</v>
      </c>
      <c r="Y64" s="70">
        <f t="shared" si="23"/>
        <v>-22</v>
      </c>
      <c r="Z64" s="38">
        <v>18</v>
      </c>
      <c r="AA64" s="72">
        <v>0</v>
      </c>
      <c r="AB64" s="70">
        <v>0</v>
      </c>
      <c r="AC64" s="70">
        <f t="shared" si="4"/>
        <v>18</v>
      </c>
      <c r="AD64" s="70">
        <f t="shared" si="5"/>
        <v>-22</v>
      </c>
      <c r="AE64" s="38"/>
      <c r="AF64" s="9"/>
      <c r="AG64" s="9"/>
      <c r="AH64" s="9"/>
      <c r="AI64" s="80"/>
      <c r="AJ64" s="10"/>
      <c r="AK64" s="11"/>
    </row>
    <row r="65" s="1" customFormat="1" ht="24" spans="1:37">
      <c r="A65" s="44">
        <f>COUNT($A$1:A64)+1</f>
        <v>56</v>
      </c>
      <c r="B65" s="39" t="s">
        <v>37</v>
      </c>
      <c r="C65" s="39" t="s">
        <v>82</v>
      </c>
      <c r="D65" s="46" t="s">
        <v>98</v>
      </c>
      <c r="E65" s="41">
        <v>1141.96</v>
      </c>
      <c r="F65" s="41">
        <v>358.48</v>
      </c>
      <c r="G65" s="49">
        <v>1267.33</v>
      </c>
      <c r="H65" s="49">
        <v>454.28</v>
      </c>
      <c r="I65" s="41">
        <v>850</v>
      </c>
      <c r="J65" s="42">
        <f t="shared" si="19"/>
        <v>1370.352</v>
      </c>
      <c r="K65" s="58">
        <v>1370</v>
      </c>
      <c r="L65" s="58">
        <f t="shared" si="20"/>
        <v>1520.796</v>
      </c>
      <c r="M65" s="58">
        <v>1520</v>
      </c>
      <c r="N65" s="58">
        <f t="shared" si="21"/>
        <v>1020</v>
      </c>
      <c r="O65" s="58">
        <v>1020</v>
      </c>
      <c r="P65" s="58">
        <f t="shared" si="9"/>
        <v>0</v>
      </c>
      <c r="Q65" s="69">
        <f>(M65-K65)/K65</f>
        <v>0.109489051094891</v>
      </c>
      <c r="R65" s="58">
        <v>1.75</v>
      </c>
      <c r="S65" s="38">
        <v>1</v>
      </c>
      <c r="T65" s="49">
        <f>K65+(H65-F65)*1.5+(M65-K65)*R65</f>
        <v>1776.2</v>
      </c>
      <c r="U65" s="70">
        <v>1776</v>
      </c>
      <c r="V65" s="58">
        <f>12531/118328*U65</f>
        <v>188.079372591441</v>
      </c>
      <c r="W65" s="70">
        <v>188</v>
      </c>
      <c r="X65" s="44">
        <v>110</v>
      </c>
      <c r="Y65" s="70">
        <f t="shared" si="23"/>
        <v>78</v>
      </c>
      <c r="Z65" s="38">
        <v>75</v>
      </c>
      <c r="AA65" s="72">
        <v>0</v>
      </c>
      <c r="AB65" s="70">
        <v>0</v>
      </c>
      <c r="AC65" s="70">
        <f t="shared" si="4"/>
        <v>75</v>
      </c>
      <c r="AD65" s="70">
        <f t="shared" si="5"/>
        <v>78</v>
      </c>
      <c r="AE65" s="38"/>
      <c r="AF65" s="9"/>
      <c r="AG65" s="9"/>
      <c r="AH65" s="9"/>
      <c r="AI65" s="80"/>
      <c r="AJ65" s="10"/>
      <c r="AK65" s="11"/>
    </row>
    <row r="66" s="1" customFormat="1" spans="1:37">
      <c r="A66" s="44">
        <f>COUNT($A$1:A65)+1</f>
        <v>57</v>
      </c>
      <c r="B66" s="39" t="s">
        <v>37</v>
      </c>
      <c r="C66" s="39" t="s">
        <v>82</v>
      </c>
      <c r="D66" s="48" t="s">
        <v>99</v>
      </c>
      <c r="E66" s="41">
        <v>0</v>
      </c>
      <c r="F66" s="41">
        <v>0</v>
      </c>
      <c r="G66" s="41">
        <v>0</v>
      </c>
      <c r="H66" s="41">
        <v>0</v>
      </c>
      <c r="I66" s="41">
        <v>450</v>
      </c>
      <c r="J66" s="42">
        <f t="shared" si="19"/>
        <v>0</v>
      </c>
      <c r="K66" s="58">
        <v>0</v>
      </c>
      <c r="L66" s="58">
        <f t="shared" si="20"/>
        <v>0</v>
      </c>
      <c r="M66" s="58">
        <v>0</v>
      </c>
      <c r="N66" s="58">
        <f t="shared" si="21"/>
        <v>540</v>
      </c>
      <c r="O66" s="58">
        <v>540</v>
      </c>
      <c r="P66" s="58">
        <f t="shared" si="9"/>
        <v>0</v>
      </c>
      <c r="Q66" s="69"/>
      <c r="R66" s="38"/>
      <c r="S66" s="70">
        <v>1</v>
      </c>
      <c r="T66" s="38">
        <v>0</v>
      </c>
      <c r="U66" s="70">
        <v>0</v>
      </c>
      <c r="V66" s="70">
        <v>0</v>
      </c>
      <c r="W66" s="70">
        <v>0</v>
      </c>
      <c r="X66" s="72">
        <v>13</v>
      </c>
      <c r="Y66" s="70">
        <f t="shared" si="23"/>
        <v>-13</v>
      </c>
      <c r="Z66" s="38">
        <v>25</v>
      </c>
      <c r="AA66" s="72">
        <v>0</v>
      </c>
      <c r="AB66" s="70">
        <v>0</v>
      </c>
      <c r="AC66" s="70">
        <f t="shared" si="4"/>
        <v>25</v>
      </c>
      <c r="AD66" s="70">
        <f t="shared" si="5"/>
        <v>-13</v>
      </c>
      <c r="AE66" s="38"/>
      <c r="AF66" s="9"/>
      <c r="AG66" s="9"/>
      <c r="AH66" s="9"/>
      <c r="AI66" s="80"/>
      <c r="AJ66" s="10"/>
      <c r="AK66" s="11"/>
    </row>
    <row r="67" s="1" customFormat="1" spans="1:37">
      <c r="A67" s="44">
        <f>COUNT($A$1:A66)+1</f>
        <v>58</v>
      </c>
      <c r="B67" s="39" t="s">
        <v>37</v>
      </c>
      <c r="C67" s="39" t="s">
        <v>82</v>
      </c>
      <c r="D67" s="46" t="s">
        <v>100</v>
      </c>
      <c r="E67" s="41">
        <v>0</v>
      </c>
      <c r="F67" s="41">
        <v>0</v>
      </c>
      <c r="G67" s="49">
        <v>321.57</v>
      </c>
      <c r="H67" s="49">
        <v>80.94</v>
      </c>
      <c r="I67" s="41">
        <v>440</v>
      </c>
      <c r="J67" s="42">
        <f t="shared" si="19"/>
        <v>0</v>
      </c>
      <c r="K67" s="58">
        <v>0</v>
      </c>
      <c r="L67" s="58">
        <f t="shared" si="20"/>
        <v>385.884</v>
      </c>
      <c r="M67" s="58">
        <v>386</v>
      </c>
      <c r="N67" s="58">
        <f t="shared" si="21"/>
        <v>528</v>
      </c>
      <c r="O67" s="58">
        <v>528</v>
      </c>
      <c r="P67" s="58">
        <f t="shared" si="9"/>
        <v>0</v>
      </c>
      <c r="Q67" s="71" t="s">
        <v>62</v>
      </c>
      <c r="R67" s="38">
        <v>1</v>
      </c>
      <c r="S67" s="38">
        <v>1</v>
      </c>
      <c r="T67" s="49">
        <f>K67+(H67-F67)*1.5+(M67-K67)*R67</f>
        <v>507.41</v>
      </c>
      <c r="U67" s="70">
        <v>507</v>
      </c>
      <c r="V67" s="58">
        <f>12531/118328*U67</f>
        <v>53.6915776485701</v>
      </c>
      <c r="W67" s="70">
        <v>54</v>
      </c>
      <c r="X67" s="44">
        <v>24</v>
      </c>
      <c r="Y67" s="70">
        <f t="shared" si="23"/>
        <v>30</v>
      </c>
      <c r="Z67" s="38">
        <v>40</v>
      </c>
      <c r="AA67" s="72">
        <v>0</v>
      </c>
      <c r="AB67" s="70">
        <v>0</v>
      </c>
      <c r="AC67" s="70">
        <f t="shared" si="4"/>
        <v>40</v>
      </c>
      <c r="AD67" s="70">
        <f t="shared" si="5"/>
        <v>30</v>
      </c>
      <c r="AE67" s="38"/>
      <c r="AF67" s="9"/>
      <c r="AG67" s="9"/>
      <c r="AH67" s="9"/>
      <c r="AI67" s="80"/>
      <c r="AJ67" s="10"/>
      <c r="AK67" s="11"/>
    </row>
    <row r="68" s="1" customFormat="1" ht="24" spans="1:37">
      <c r="A68" s="44">
        <f>COUNT($A$1:A67)+1</f>
        <v>59</v>
      </c>
      <c r="B68" s="39" t="s">
        <v>37</v>
      </c>
      <c r="C68" s="39" t="s">
        <v>82</v>
      </c>
      <c r="D68" s="46" t="s">
        <v>101</v>
      </c>
      <c r="E68" s="41">
        <v>86.14</v>
      </c>
      <c r="F68" s="41">
        <v>85.34</v>
      </c>
      <c r="G68" s="49">
        <v>166.18</v>
      </c>
      <c r="H68" s="49">
        <v>106.83</v>
      </c>
      <c r="I68" s="41">
        <v>200</v>
      </c>
      <c r="J68" s="42">
        <f t="shared" si="19"/>
        <v>103.368</v>
      </c>
      <c r="K68" s="58">
        <v>104</v>
      </c>
      <c r="L68" s="58">
        <f t="shared" si="20"/>
        <v>199.416</v>
      </c>
      <c r="M68" s="58">
        <v>200</v>
      </c>
      <c r="N68" s="58">
        <f t="shared" si="21"/>
        <v>240</v>
      </c>
      <c r="O68" s="58">
        <v>240</v>
      </c>
      <c r="P68" s="58">
        <f t="shared" si="9"/>
        <v>0</v>
      </c>
      <c r="Q68" s="69">
        <f>(M68-K68)/K68</f>
        <v>0.923076923076923</v>
      </c>
      <c r="R68" s="38">
        <v>2</v>
      </c>
      <c r="S68" s="70">
        <v>1</v>
      </c>
      <c r="T68" s="49">
        <f>K68+(H68-F68)*1.5+(M68-K68)*R68</f>
        <v>328.235</v>
      </c>
      <c r="U68" s="70">
        <v>328</v>
      </c>
      <c r="V68" s="58">
        <f>12531/118328*U68</f>
        <v>34.7353796227436</v>
      </c>
      <c r="W68" s="70">
        <v>35</v>
      </c>
      <c r="X68" s="44">
        <v>25</v>
      </c>
      <c r="Y68" s="70">
        <f t="shared" si="23"/>
        <v>10</v>
      </c>
      <c r="Z68" s="38">
        <v>18</v>
      </c>
      <c r="AA68" s="72">
        <v>0</v>
      </c>
      <c r="AB68" s="70">
        <v>0</v>
      </c>
      <c r="AC68" s="70">
        <f t="shared" si="4"/>
        <v>18</v>
      </c>
      <c r="AD68" s="70">
        <f t="shared" si="5"/>
        <v>10</v>
      </c>
      <c r="AE68" s="38"/>
      <c r="AF68" s="9"/>
      <c r="AG68" s="9"/>
      <c r="AH68" s="9"/>
      <c r="AI68" s="80"/>
      <c r="AJ68" s="10"/>
      <c r="AK68" s="11"/>
    </row>
    <row r="69" s="1" customFormat="1" spans="1:37">
      <c r="A69" s="44">
        <f>COUNT($A$1:A68)+1</f>
        <v>60</v>
      </c>
      <c r="B69" s="39" t="s">
        <v>37</v>
      </c>
      <c r="C69" s="39" t="s">
        <v>82</v>
      </c>
      <c r="D69" s="46" t="s">
        <v>102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2">
        <f t="shared" si="19"/>
        <v>0</v>
      </c>
      <c r="K69" s="58">
        <v>0</v>
      </c>
      <c r="L69" s="58">
        <f t="shared" si="20"/>
        <v>0</v>
      </c>
      <c r="M69" s="58">
        <v>0</v>
      </c>
      <c r="N69" s="58">
        <f t="shared" si="21"/>
        <v>0</v>
      </c>
      <c r="O69" s="58">
        <v>0</v>
      </c>
      <c r="P69" s="58">
        <f t="shared" si="9"/>
        <v>0</v>
      </c>
      <c r="Q69" s="69"/>
      <c r="R69" s="38"/>
      <c r="S69" s="38">
        <v>1</v>
      </c>
      <c r="T69" s="38">
        <v>0</v>
      </c>
      <c r="U69" s="70">
        <v>0</v>
      </c>
      <c r="V69" s="70">
        <v>0</v>
      </c>
      <c r="W69" s="70">
        <v>0</v>
      </c>
      <c r="X69" s="44">
        <v>25</v>
      </c>
      <c r="Y69" s="70">
        <f t="shared" si="23"/>
        <v>-25</v>
      </c>
      <c r="Z69" s="38">
        <v>0</v>
      </c>
      <c r="AA69" s="72">
        <v>0</v>
      </c>
      <c r="AB69" s="70">
        <v>0</v>
      </c>
      <c r="AC69" s="70">
        <f t="shared" si="4"/>
        <v>0</v>
      </c>
      <c r="AD69" s="70">
        <f t="shared" si="5"/>
        <v>-25</v>
      </c>
      <c r="AE69" s="38"/>
      <c r="AF69" s="9"/>
      <c r="AG69" s="9"/>
      <c r="AH69" s="9"/>
      <c r="AI69" s="80"/>
      <c r="AJ69" s="10"/>
      <c r="AK69" s="11"/>
    </row>
    <row r="70" s="1" customFormat="1" ht="24" spans="1:37">
      <c r="A70" s="44">
        <f>COUNT($A$1:A69)+1</f>
        <v>61</v>
      </c>
      <c r="B70" s="39" t="s">
        <v>37</v>
      </c>
      <c r="C70" s="39" t="s">
        <v>82</v>
      </c>
      <c r="D70" s="40" t="s">
        <v>103</v>
      </c>
      <c r="E70" s="41">
        <v>229.51</v>
      </c>
      <c r="F70" s="41">
        <v>75.06</v>
      </c>
      <c r="G70" s="49">
        <v>176.04</v>
      </c>
      <c r="H70" s="49">
        <v>63.43</v>
      </c>
      <c r="I70" s="41">
        <v>210</v>
      </c>
      <c r="J70" s="42">
        <f t="shared" si="19"/>
        <v>275.412</v>
      </c>
      <c r="K70" s="58">
        <v>275</v>
      </c>
      <c r="L70" s="58">
        <f t="shared" si="20"/>
        <v>211.248</v>
      </c>
      <c r="M70" s="58">
        <v>211</v>
      </c>
      <c r="N70" s="58">
        <f t="shared" si="21"/>
        <v>252</v>
      </c>
      <c r="O70" s="58">
        <v>252</v>
      </c>
      <c r="P70" s="58">
        <f t="shared" si="9"/>
        <v>0</v>
      </c>
      <c r="Q70" s="69">
        <f>(M70-K70)/K70</f>
        <v>-0.232727272727273</v>
      </c>
      <c r="R70" s="38">
        <v>2</v>
      </c>
      <c r="S70" s="70">
        <v>1</v>
      </c>
      <c r="T70" s="49">
        <f>K70+(H70-F70)*1.5+(M70-K70)*R70</f>
        <v>129.555</v>
      </c>
      <c r="U70" s="70">
        <v>130</v>
      </c>
      <c r="V70" s="58">
        <f>12531/118328*U70</f>
        <v>13.767071191941</v>
      </c>
      <c r="W70" s="70">
        <v>14</v>
      </c>
      <c r="X70" s="44">
        <v>17</v>
      </c>
      <c r="Y70" s="70">
        <f t="shared" si="23"/>
        <v>-3</v>
      </c>
      <c r="Z70" s="38">
        <v>12</v>
      </c>
      <c r="AA70" s="72">
        <v>0</v>
      </c>
      <c r="AB70" s="70">
        <v>0</v>
      </c>
      <c r="AC70" s="70">
        <f t="shared" si="4"/>
        <v>12</v>
      </c>
      <c r="AD70" s="70">
        <f t="shared" si="5"/>
        <v>-3</v>
      </c>
      <c r="AE70" s="40" t="s">
        <v>104</v>
      </c>
      <c r="AF70" s="9"/>
      <c r="AG70" s="9"/>
      <c r="AH70" s="9"/>
      <c r="AI70" s="80"/>
      <c r="AJ70" s="10"/>
      <c r="AK70" s="11"/>
    </row>
    <row r="71" s="1" customFormat="1" ht="24" spans="1:37">
      <c r="A71" s="44">
        <f>COUNT($A$1:A70)+1</f>
        <v>62</v>
      </c>
      <c r="B71" s="39" t="s">
        <v>37</v>
      </c>
      <c r="C71" s="39" t="s">
        <v>82</v>
      </c>
      <c r="D71" s="40" t="s">
        <v>105</v>
      </c>
      <c r="E71" s="41">
        <v>0</v>
      </c>
      <c r="F71" s="41">
        <v>0</v>
      </c>
      <c r="G71" s="41">
        <v>0</v>
      </c>
      <c r="H71" s="41">
        <v>0</v>
      </c>
      <c r="I71" s="41">
        <v>550</v>
      </c>
      <c r="J71" s="42">
        <f t="shared" si="19"/>
        <v>0</v>
      </c>
      <c r="K71" s="58">
        <v>0</v>
      </c>
      <c r="L71" s="58">
        <f t="shared" si="20"/>
        <v>0</v>
      </c>
      <c r="M71" s="58">
        <v>0</v>
      </c>
      <c r="N71" s="58">
        <f t="shared" si="21"/>
        <v>660</v>
      </c>
      <c r="O71" s="58">
        <v>660</v>
      </c>
      <c r="P71" s="58">
        <f t="shared" si="9"/>
        <v>0</v>
      </c>
      <c r="Q71" s="69"/>
      <c r="R71" s="38"/>
      <c r="S71" s="38">
        <v>1</v>
      </c>
      <c r="T71" s="38">
        <v>0</v>
      </c>
      <c r="U71" s="70">
        <v>0</v>
      </c>
      <c r="V71" s="70">
        <v>0</v>
      </c>
      <c r="W71" s="70">
        <v>0</v>
      </c>
      <c r="X71" s="44">
        <v>36</v>
      </c>
      <c r="Y71" s="70">
        <f t="shared" si="23"/>
        <v>-36</v>
      </c>
      <c r="Z71" s="38">
        <v>49</v>
      </c>
      <c r="AA71" s="49">
        <f>I71/84712.5*2530</f>
        <v>16.4261472628006</v>
      </c>
      <c r="AB71" s="70">
        <v>0</v>
      </c>
      <c r="AC71" s="70">
        <f t="shared" si="4"/>
        <v>49</v>
      </c>
      <c r="AD71" s="70">
        <f t="shared" si="5"/>
        <v>-36</v>
      </c>
      <c r="AE71" s="38"/>
      <c r="AF71" s="9" t="e">
        <f>AB71-#REF!</f>
        <v>#REF!</v>
      </c>
      <c r="AG71" s="9"/>
      <c r="AH71" s="9"/>
      <c r="AI71" s="80"/>
      <c r="AJ71" s="10"/>
      <c r="AK71" s="11"/>
    </row>
    <row r="72" s="1" customFormat="1" spans="1:37">
      <c r="A72" s="44">
        <f>COUNT($A$1:A71)+1</f>
        <v>63</v>
      </c>
      <c r="B72" s="39" t="s">
        <v>37</v>
      </c>
      <c r="C72" s="39" t="s">
        <v>106</v>
      </c>
      <c r="D72" s="50" t="s">
        <v>107</v>
      </c>
      <c r="E72" s="41">
        <v>2234.94</v>
      </c>
      <c r="F72" s="41">
        <v>687.08</v>
      </c>
      <c r="G72" s="41">
        <v>3561.51</v>
      </c>
      <c r="H72" s="43">
        <v>970.74</v>
      </c>
      <c r="I72" s="41">
        <v>3050</v>
      </c>
      <c r="J72" s="42">
        <f t="shared" si="19"/>
        <v>2681.928</v>
      </c>
      <c r="K72" s="58">
        <v>2682</v>
      </c>
      <c r="L72" s="58">
        <f t="shared" si="20"/>
        <v>4273.812</v>
      </c>
      <c r="M72" s="58">
        <v>4274</v>
      </c>
      <c r="N72" s="58">
        <f t="shared" si="21"/>
        <v>3660</v>
      </c>
      <c r="O72" s="58">
        <v>3660</v>
      </c>
      <c r="P72" s="58">
        <f t="shared" si="9"/>
        <v>0</v>
      </c>
      <c r="Q72" s="69">
        <f>(M72-K72)/K72</f>
        <v>0.59358687546607</v>
      </c>
      <c r="R72" s="38">
        <v>2</v>
      </c>
      <c r="S72" s="70">
        <v>1</v>
      </c>
      <c r="T72" s="49">
        <f t="shared" ref="T72:T78" si="24">K72+(H72-F72)*1.5+(M72-K72)*R72</f>
        <v>6291.49</v>
      </c>
      <c r="U72" s="70">
        <v>6291</v>
      </c>
      <c r="V72" s="58">
        <f t="shared" ref="V72:V78" si="25">12531/118328*U72</f>
        <v>666.220345142316</v>
      </c>
      <c r="W72" s="70">
        <v>666</v>
      </c>
      <c r="X72" s="72">
        <v>220</v>
      </c>
      <c r="Y72" s="70">
        <f t="shared" si="23"/>
        <v>446</v>
      </c>
      <c r="Z72" s="38">
        <v>133</v>
      </c>
      <c r="AA72" s="49">
        <f>I72/84712.5*2530</f>
        <v>91.0904530028036</v>
      </c>
      <c r="AB72" s="70">
        <v>91</v>
      </c>
      <c r="AC72" s="70">
        <f t="shared" si="4"/>
        <v>224</v>
      </c>
      <c r="AD72" s="70">
        <f t="shared" si="5"/>
        <v>537</v>
      </c>
      <c r="AE72" s="38"/>
      <c r="AF72" s="9"/>
      <c r="AG72" s="9"/>
      <c r="AH72" s="9"/>
      <c r="AI72" s="80"/>
      <c r="AJ72" s="10"/>
      <c r="AK72" s="11"/>
    </row>
    <row r="73" s="1" customFormat="1" spans="1:37">
      <c r="A73" s="44">
        <f>COUNT($A$1:A72)+1</f>
        <v>64</v>
      </c>
      <c r="B73" s="39" t="s">
        <v>37</v>
      </c>
      <c r="C73" s="39" t="s">
        <v>106</v>
      </c>
      <c r="D73" s="40" t="s">
        <v>108</v>
      </c>
      <c r="E73" s="41">
        <v>580.23</v>
      </c>
      <c r="F73" s="41">
        <v>104.88</v>
      </c>
      <c r="G73" s="41">
        <v>1155.11</v>
      </c>
      <c r="H73" s="43">
        <v>371.85</v>
      </c>
      <c r="I73" s="41">
        <v>1320</v>
      </c>
      <c r="J73" s="42">
        <f t="shared" si="19"/>
        <v>696.276</v>
      </c>
      <c r="K73" s="58">
        <v>696</v>
      </c>
      <c r="L73" s="58">
        <f t="shared" si="20"/>
        <v>1386.132</v>
      </c>
      <c r="M73" s="58">
        <v>1386</v>
      </c>
      <c r="N73" s="58">
        <f t="shared" si="21"/>
        <v>1584</v>
      </c>
      <c r="O73" s="58">
        <v>1584</v>
      </c>
      <c r="P73" s="58">
        <f t="shared" si="9"/>
        <v>0</v>
      </c>
      <c r="Q73" s="69">
        <f>(M73-K73)/K73</f>
        <v>0.991379310344828</v>
      </c>
      <c r="R73" s="38">
        <v>2</v>
      </c>
      <c r="S73" s="38">
        <v>1</v>
      </c>
      <c r="T73" s="49">
        <f t="shared" si="24"/>
        <v>2476.455</v>
      </c>
      <c r="U73" s="70">
        <v>2476</v>
      </c>
      <c r="V73" s="58">
        <f t="shared" si="25"/>
        <v>262.209755932662</v>
      </c>
      <c r="W73" s="70">
        <v>262</v>
      </c>
      <c r="X73" s="44">
        <v>88</v>
      </c>
      <c r="Y73" s="70">
        <f t="shared" si="23"/>
        <v>174</v>
      </c>
      <c r="Z73" s="38">
        <v>74</v>
      </c>
      <c r="AA73" s="49">
        <f>I73/84712.5*2530</f>
        <v>39.4227534307216</v>
      </c>
      <c r="AB73" s="70">
        <v>39</v>
      </c>
      <c r="AC73" s="70">
        <f t="shared" si="4"/>
        <v>113</v>
      </c>
      <c r="AD73" s="70">
        <f t="shared" si="5"/>
        <v>213</v>
      </c>
      <c r="AE73" s="38"/>
      <c r="AF73" s="9"/>
      <c r="AG73" s="9"/>
      <c r="AH73" s="9"/>
      <c r="AI73" s="80"/>
      <c r="AJ73" s="10"/>
      <c r="AK73" s="11"/>
    </row>
    <row r="74" s="1" customFormat="1" spans="1:37">
      <c r="A74" s="44">
        <f>COUNT($A$1:A73)+1</f>
        <v>65</v>
      </c>
      <c r="B74" s="39" t="s">
        <v>37</v>
      </c>
      <c r="C74" s="39" t="s">
        <v>106</v>
      </c>
      <c r="D74" s="50" t="s">
        <v>109</v>
      </c>
      <c r="E74" s="41">
        <v>1692.72</v>
      </c>
      <c r="F74" s="41">
        <v>493.23</v>
      </c>
      <c r="G74" s="41">
        <v>1994.82</v>
      </c>
      <c r="H74" s="43">
        <v>631.89</v>
      </c>
      <c r="I74" s="41">
        <v>2050</v>
      </c>
      <c r="J74" s="42">
        <f t="shared" si="19"/>
        <v>2031.264</v>
      </c>
      <c r="K74" s="58">
        <v>2031</v>
      </c>
      <c r="L74" s="58">
        <f t="shared" si="20"/>
        <v>2393.784</v>
      </c>
      <c r="M74" s="58">
        <v>2394</v>
      </c>
      <c r="N74" s="58">
        <f t="shared" si="21"/>
        <v>2460</v>
      </c>
      <c r="O74" s="58">
        <v>2460</v>
      </c>
      <c r="P74" s="58">
        <f t="shared" si="9"/>
        <v>0</v>
      </c>
      <c r="Q74" s="69">
        <f>(M74-K74)/K74</f>
        <v>0.178729689807976</v>
      </c>
      <c r="R74" s="58">
        <v>1.75</v>
      </c>
      <c r="S74" s="70">
        <v>1</v>
      </c>
      <c r="T74" s="49">
        <f t="shared" si="24"/>
        <v>2874.24</v>
      </c>
      <c r="U74" s="70">
        <v>2874</v>
      </c>
      <c r="V74" s="58">
        <f t="shared" si="25"/>
        <v>304.358173889527</v>
      </c>
      <c r="W74" s="70">
        <v>304</v>
      </c>
      <c r="X74" s="72">
        <v>198</v>
      </c>
      <c r="Y74" s="70">
        <f t="shared" ref="Y74:Y86" si="26">W74-X74</f>
        <v>106</v>
      </c>
      <c r="Z74" s="38">
        <v>89</v>
      </c>
      <c r="AA74" s="49">
        <f>I74/84712.5*2530</f>
        <v>61.2247307068024</v>
      </c>
      <c r="AB74" s="70">
        <v>61</v>
      </c>
      <c r="AC74" s="70">
        <f t="shared" ref="AC74:AC84" si="27">Z74+AB74</f>
        <v>150</v>
      </c>
      <c r="AD74" s="70">
        <f t="shared" ref="AD74:AD84" si="28">Y74+AB74</f>
        <v>167</v>
      </c>
      <c r="AE74" s="38"/>
      <c r="AF74" s="9"/>
      <c r="AG74" s="9"/>
      <c r="AH74" s="9"/>
      <c r="AI74" s="80"/>
      <c r="AJ74" s="10"/>
      <c r="AK74" s="11"/>
    </row>
    <row r="75" s="1" customFormat="1" spans="1:37">
      <c r="A75" s="44">
        <f>COUNT($A$1:A74)+1</f>
        <v>66</v>
      </c>
      <c r="B75" s="39" t="s">
        <v>37</v>
      </c>
      <c r="C75" s="39" t="s">
        <v>106</v>
      </c>
      <c r="D75" s="81" t="s">
        <v>110</v>
      </c>
      <c r="E75" s="41">
        <v>1199.48</v>
      </c>
      <c r="F75" s="41">
        <v>406.08</v>
      </c>
      <c r="G75" s="41">
        <v>1097.23</v>
      </c>
      <c r="H75" s="43">
        <v>342.86</v>
      </c>
      <c r="I75" s="41">
        <v>1100</v>
      </c>
      <c r="J75" s="42">
        <f t="shared" si="19"/>
        <v>1439.376</v>
      </c>
      <c r="K75" s="58">
        <v>1440</v>
      </c>
      <c r="L75" s="58">
        <f t="shared" si="20"/>
        <v>1316.676</v>
      </c>
      <c r="M75" s="58">
        <v>1317</v>
      </c>
      <c r="N75" s="58">
        <f t="shared" si="21"/>
        <v>1320</v>
      </c>
      <c r="O75" s="58">
        <v>1320</v>
      </c>
      <c r="P75" s="58">
        <f t="shared" ref="P75:P138" si="29">N75-O75</f>
        <v>0</v>
      </c>
      <c r="Q75" s="69">
        <f>(M75-K75)/K75</f>
        <v>-0.0854166666666667</v>
      </c>
      <c r="R75" s="38">
        <v>1.5</v>
      </c>
      <c r="S75" s="38">
        <v>1</v>
      </c>
      <c r="T75" s="49">
        <f t="shared" si="24"/>
        <v>1160.67</v>
      </c>
      <c r="U75" s="70">
        <v>1161</v>
      </c>
      <c r="V75" s="58">
        <f t="shared" si="25"/>
        <v>122.950535798797</v>
      </c>
      <c r="W75" s="70">
        <v>123</v>
      </c>
      <c r="X75" s="72">
        <v>88</v>
      </c>
      <c r="Y75" s="70">
        <f t="shared" si="26"/>
        <v>35</v>
      </c>
      <c r="Z75" s="38">
        <v>40</v>
      </c>
      <c r="AA75" s="49">
        <f>I75/84712.5*2530</f>
        <v>32.8522945256013</v>
      </c>
      <c r="AB75" s="70">
        <v>33</v>
      </c>
      <c r="AC75" s="70">
        <f t="shared" si="27"/>
        <v>73</v>
      </c>
      <c r="AD75" s="70">
        <f t="shared" si="28"/>
        <v>68</v>
      </c>
      <c r="AE75" s="38"/>
      <c r="AF75" s="9"/>
      <c r="AG75" s="9"/>
      <c r="AH75" s="9"/>
      <c r="AI75" s="80"/>
      <c r="AJ75" s="10"/>
      <c r="AK75" s="11"/>
    </row>
    <row r="76" s="1" customFormat="1" ht="24" spans="1:37">
      <c r="A76" s="44">
        <f>COUNT($A$1:A75)+1</f>
        <v>67</v>
      </c>
      <c r="B76" s="39" t="s">
        <v>37</v>
      </c>
      <c r="C76" s="39" t="s">
        <v>106</v>
      </c>
      <c r="D76" s="40" t="s">
        <v>111</v>
      </c>
      <c r="E76" s="41">
        <v>146.21</v>
      </c>
      <c r="F76" s="41">
        <v>45.55</v>
      </c>
      <c r="G76" s="41">
        <v>153.24</v>
      </c>
      <c r="H76" s="43">
        <v>63.24</v>
      </c>
      <c r="I76" s="41">
        <v>423</v>
      </c>
      <c r="J76" s="42">
        <f t="shared" ref="J76:J107" si="30">E76*1.2</f>
        <v>175.452</v>
      </c>
      <c r="K76" s="58">
        <v>175</v>
      </c>
      <c r="L76" s="58">
        <f t="shared" ref="L76:L107" si="31">G76*1.2</f>
        <v>183.888</v>
      </c>
      <c r="M76" s="58">
        <v>184</v>
      </c>
      <c r="N76" s="58">
        <f t="shared" ref="N76:N107" si="32">I76*1.2</f>
        <v>507.6</v>
      </c>
      <c r="O76" s="58">
        <v>508</v>
      </c>
      <c r="P76" s="58">
        <f t="shared" si="29"/>
        <v>-0.400000000000034</v>
      </c>
      <c r="Q76" s="69">
        <f>(M76-K76)/K76</f>
        <v>0.0514285714285714</v>
      </c>
      <c r="R76" s="38">
        <v>1.5</v>
      </c>
      <c r="S76" s="70">
        <v>1</v>
      </c>
      <c r="T76" s="49">
        <f t="shared" si="24"/>
        <v>215.035</v>
      </c>
      <c r="U76" s="70">
        <v>215</v>
      </c>
      <c r="V76" s="58">
        <f t="shared" si="25"/>
        <v>22.7686177405179</v>
      </c>
      <c r="W76" s="70">
        <v>23</v>
      </c>
      <c r="X76" s="44">
        <v>17</v>
      </c>
      <c r="Y76" s="70">
        <f t="shared" si="26"/>
        <v>6</v>
      </c>
      <c r="Z76" s="38">
        <v>24</v>
      </c>
      <c r="AA76" s="72">
        <v>0</v>
      </c>
      <c r="AB76" s="70">
        <v>0</v>
      </c>
      <c r="AC76" s="70">
        <f t="shared" si="27"/>
        <v>24</v>
      </c>
      <c r="AD76" s="70">
        <f t="shared" si="28"/>
        <v>6</v>
      </c>
      <c r="AE76" s="38"/>
      <c r="AF76" s="9"/>
      <c r="AG76" s="9"/>
      <c r="AH76" s="9"/>
      <c r="AI76" s="80"/>
      <c r="AJ76" s="10"/>
      <c r="AK76" s="11"/>
    </row>
    <row r="77" s="1" customFormat="1" ht="24" spans="1:37">
      <c r="A77" s="44">
        <f>COUNT($A$1:A76)+1</f>
        <v>68</v>
      </c>
      <c r="B77" s="39" t="s">
        <v>37</v>
      </c>
      <c r="C77" s="39" t="s">
        <v>112</v>
      </c>
      <c r="D77" s="40" t="s">
        <v>113</v>
      </c>
      <c r="E77" s="41">
        <v>0</v>
      </c>
      <c r="F77" s="41">
        <v>0</v>
      </c>
      <c r="G77" s="41">
        <v>69.28</v>
      </c>
      <c r="H77" s="43">
        <v>9.45</v>
      </c>
      <c r="I77" s="41">
        <v>530</v>
      </c>
      <c r="J77" s="42">
        <f t="shared" si="30"/>
        <v>0</v>
      </c>
      <c r="K77" s="58">
        <v>0</v>
      </c>
      <c r="L77" s="58">
        <f t="shared" si="31"/>
        <v>83.136</v>
      </c>
      <c r="M77" s="58">
        <v>83</v>
      </c>
      <c r="N77" s="58">
        <f t="shared" si="32"/>
        <v>636</v>
      </c>
      <c r="O77" s="58">
        <v>636</v>
      </c>
      <c r="P77" s="58">
        <f t="shared" si="29"/>
        <v>0</v>
      </c>
      <c r="Q77" s="71" t="s">
        <v>62</v>
      </c>
      <c r="R77" s="38">
        <v>1</v>
      </c>
      <c r="S77" s="38">
        <v>1</v>
      </c>
      <c r="T77" s="49">
        <f t="shared" si="24"/>
        <v>97.175</v>
      </c>
      <c r="U77" s="70">
        <v>98</v>
      </c>
      <c r="V77" s="58">
        <f t="shared" si="25"/>
        <v>10.3782536677709</v>
      </c>
      <c r="W77" s="70">
        <v>10</v>
      </c>
      <c r="X77" s="44">
        <v>24</v>
      </c>
      <c r="Y77" s="70">
        <f t="shared" si="26"/>
        <v>-14</v>
      </c>
      <c r="Z77" s="38">
        <v>26</v>
      </c>
      <c r="AA77" s="72">
        <v>0</v>
      </c>
      <c r="AB77" s="70">
        <v>0</v>
      </c>
      <c r="AC77" s="70">
        <f t="shared" si="27"/>
        <v>26</v>
      </c>
      <c r="AD77" s="70">
        <f t="shared" si="28"/>
        <v>-14</v>
      </c>
      <c r="AE77" s="38"/>
      <c r="AF77" s="9"/>
      <c r="AG77" s="9"/>
      <c r="AH77" s="9"/>
      <c r="AI77" s="80"/>
      <c r="AJ77" s="10"/>
      <c r="AK77" s="11"/>
    </row>
    <row r="78" s="1" customFormat="1" ht="24" spans="1:37">
      <c r="A78" s="44">
        <f>COUNT($A$1:A77)+1</f>
        <v>69</v>
      </c>
      <c r="B78" s="39" t="s">
        <v>37</v>
      </c>
      <c r="C78" s="39" t="s">
        <v>112</v>
      </c>
      <c r="D78" s="40" t="s">
        <v>114</v>
      </c>
      <c r="E78" s="41">
        <v>214.9</v>
      </c>
      <c r="F78" s="41">
        <v>44.71</v>
      </c>
      <c r="G78" s="41">
        <v>221.06</v>
      </c>
      <c r="H78" s="43">
        <v>81.83</v>
      </c>
      <c r="I78" s="41">
        <v>308</v>
      </c>
      <c r="J78" s="42">
        <f t="shared" si="30"/>
        <v>257.88</v>
      </c>
      <c r="K78" s="58">
        <v>258</v>
      </c>
      <c r="L78" s="58">
        <f t="shared" si="31"/>
        <v>265.272</v>
      </c>
      <c r="M78" s="58">
        <v>265</v>
      </c>
      <c r="N78" s="58">
        <f t="shared" si="32"/>
        <v>369.6</v>
      </c>
      <c r="O78" s="58">
        <v>370</v>
      </c>
      <c r="P78" s="58">
        <f t="shared" si="29"/>
        <v>-0.400000000000034</v>
      </c>
      <c r="Q78" s="69">
        <f>(M78-K78)/K78</f>
        <v>0.0271317829457364</v>
      </c>
      <c r="R78" s="38">
        <v>1.25</v>
      </c>
      <c r="S78" s="70">
        <v>1</v>
      </c>
      <c r="T78" s="49">
        <f t="shared" si="24"/>
        <v>322.43</v>
      </c>
      <c r="U78" s="70">
        <v>322</v>
      </c>
      <c r="V78" s="58">
        <f t="shared" si="25"/>
        <v>34.0999763369617</v>
      </c>
      <c r="W78" s="70">
        <v>34</v>
      </c>
      <c r="X78" s="44">
        <v>19</v>
      </c>
      <c r="Y78" s="70">
        <f t="shared" si="26"/>
        <v>15</v>
      </c>
      <c r="Z78" s="38">
        <v>18</v>
      </c>
      <c r="AA78" s="72">
        <v>0</v>
      </c>
      <c r="AB78" s="70">
        <v>0</v>
      </c>
      <c r="AC78" s="70">
        <f t="shared" si="27"/>
        <v>18</v>
      </c>
      <c r="AD78" s="70">
        <f t="shared" si="28"/>
        <v>15</v>
      </c>
      <c r="AE78" s="38"/>
      <c r="AF78" s="9"/>
      <c r="AG78" s="9"/>
      <c r="AH78" s="9"/>
      <c r="AI78" s="80"/>
      <c r="AJ78" s="10"/>
      <c r="AK78" s="11"/>
    </row>
    <row r="79" s="1" customFormat="1" ht="25" customHeight="1" spans="1:37">
      <c r="A79" s="44">
        <f>COUNT($A$1:A78)+1</f>
        <v>70</v>
      </c>
      <c r="B79" s="39" t="s">
        <v>37</v>
      </c>
      <c r="C79" s="39" t="s">
        <v>112</v>
      </c>
      <c r="D79" s="40" t="s">
        <v>115</v>
      </c>
      <c r="E79" s="41">
        <v>0</v>
      </c>
      <c r="F79" s="41">
        <v>0</v>
      </c>
      <c r="G79" s="41">
        <v>0</v>
      </c>
      <c r="H79" s="41">
        <v>0</v>
      </c>
      <c r="I79" s="88">
        <v>410</v>
      </c>
      <c r="J79" s="42">
        <f t="shared" si="30"/>
        <v>0</v>
      </c>
      <c r="K79" s="58">
        <v>0</v>
      </c>
      <c r="L79" s="58">
        <f t="shared" si="31"/>
        <v>0</v>
      </c>
      <c r="M79" s="58">
        <v>0</v>
      </c>
      <c r="N79" s="58">
        <f t="shared" si="32"/>
        <v>492</v>
      </c>
      <c r="O79" s="58">
        <v>492</v>
      </c>
      <c r="P79" s="58">
        <f t="shared" si="29"/>
        <v>0</v>
      </c>
      <c r="Q79" s="69"/>
      <c r="R79" s="38"/>
      <c r="S79" s="38">
        <v>1</v>
      </c>
      <c r="T79" s="38">
        <v>0</v>
      </c>
      <c r="U79" s="70">
        <v>0</v>
      </c>
      <c r="V79" s="70">
        <v>0</v>
      </c>
      <c r="W79" s="70">
        <v>0</v>
      </c>
      <c r="X79" s="70">
        <v>0</v>
      </c>
      <c r="Y79" s="70">
        <f t="shared" si="26"/>
        <v>0</v>
      </c>
      <c r="Z79" s="38">
        <v>11</v>
      </c>
      <c r="AA79" s="72">
        <v>0</v>
      </c>
      <c r="AB79" s="70">
        <v>0</v>
      </c>
      <c r="AC79" s="70">
        <f t="shared" si="27"/>
        <v>11</v>
      </c>
      <c r="AD79" s="70">
        <f t="shared" si="28"/>
        <v>0</v>
      </c>
      <c r="AE79" s="38" t="s">
        <v>81</v>
      </c>
      <c r="AF79" s="9"/>
      <c r="AG79" s="9"/>
      <c r="AH79" s="9"/>
      <c r="AI79" s="80"/>
      <c r="AJ79" s="10"/>
      <c r="AK79" s="11"/>
    </row>
    <row r="80" s="1" customFormat="1" spans="1:37">
      <c r="A80" s="44">
        <f>COUNT($A$1:A79)+1</f>
        <v>71</v>
      </c>
      <c r="B80" s="39" t="s">
        <v>37</v>
      </c>
      <c r="C80" s="39" t="s">
        <v>112</v>
      </c>
      <c r="D80" s="40" t="s">
        <v>116</v>
      </c>
      <c r="E80" s="41">
        <v>0</v>
      </c>
      <c r="F80" s="41">
        <v>0</v>
      </c>
      <c r="G80" s="41">
        <v>0</v>
      </c>
      <c r="H80" s="41">
        <v>0</v>
      </c>
      <c r="I80" s="88">
        <v>400</v>
      </c>
      <c r="J80" s="42">
        <f t="shared" si="30"/>
        <v>0</v>
      </c>
      <c r="K80" s="58">
        <v>0</v>
      </c>
      <c r="L80" s="58">
        <f t="shared" si="31"/>
        <v>0</v>
      </c>
      <c r="M80" s="58">
        <v>0</v>
      </c>
      <c r="N80" s="58">
        <f t="shared" si="32"/>
        <v>480</v>
      </c>
      <c r="O80" s="58">
        <v>480</v>
      </c>
      <c r="P80" s="58">
        <f t="shared" si="29"/>
        <v>0</v>
      </c>
      <c r="Q80" s="69"/>
      <c r="R80" s="38"/>
      <c r="S80" s="70">
        <v>1</v>
      </c>
      <c r="T80" s="38">
        <v>0</v>
      </c>
      <c r="U80" s="70">
        <v>0</v>
      </c>
      <c r="V80" s="70">
        <v>0</v>
      </c>
      <c r="W80" s="70">
        <v>0</v>
      </c>
      <c r="X80" s="70">
        <v>0</v>
      </c>
      <c r="Y80" s="70">
        <f t="shared" si="26"/>
        <v>0</v>
      </c>
      <c r="Z80" s="38">
        <v>22</v>
      </c>
      <c r="AA80" s="72">
        <v>0</v>
      </c>
      <c r="AB80" s="70">
        <v>0</v>
      </c>
      <c r="AC80" s="70">
        <f t="shared" si="27"/>
        <v>22</v>
      </c>
      <c r="AD80" s="70">
        <f t="shared" si="28"/>
        <v>0</v>
      </c>
      <c r="AE80" s="38" t="s">
        <v>81</v>
      </c>
      <c r="AF80" s="9"/>
      <c r="AG80" s="9"/>
      <c r="AH80" s="9"/>
      <c r="AI80" s="80"/>
      <c r="AJ80" s="10"/>
      <c r="AK80" s="11"/>
    </row>
    <row r="81" s="1" customFormat="1" spans="1:37">
      <c r="A81" s="44">
        <f>COUNT($A$1:A80)+1</f>
        <v>72</v>
      </c>
      <c r="B81" s="39" t="s">
        <v>37</v>
      </c>
      <c r="C81" s="39" t="s">
        <v>112</v>
      </c>
      <c r="D81" s="40" t="s">
        <v>117</v>
      </c>
      <c r="E81" s="41">
        <v>0</v>
      </c>
      <c r="F81" s="41">
        <v>0</v>
      </c>
      <c r="G81" s="41">
        <v>0</v>
      </c>
      <c r="H81" s="41">
        <v>0</v>
      </c>
      <c r="I81" s="88">
        <v>380</v>
      </c>
      <c r="J81" s="42">
        <f t="shared" si="30"/>
        <v>0</v>
      </c>
      <c r="K81" s="58">
        <v>0</v>
      </c>
      <c r="L81" s="58">
        <f t="shared" si="31"/>
        <v>0</v>
      </c>
      <c r="M81" s="58">
        <v>0</v>
      </c>
      <c r="N81" s="58">
        <f t="shared" si="32"/>
        <v>456</v>
      </c>
      <c r="O81" s="58">
        <v>456</v>
      </c>
      <c r="P81" s="58">
        <f t="shared" si="29"/>
        <v>0</v>
      </c>
      <c r="Q81" s="69"/>
      <c r="R81" s="38"/>
      <c r="S81" s="38">
        <v>1</v>
      </c>
      <c r="T81" s="38">
        <v>0</v>
      </c>
      <c r="U81" s="70">
        <v>0</v>
      </c>
      <c r="V81" s="70">
        <v>0</v>
      </c>
      <c r="W81" s="70">
        <v>0</v>
      </c>
      <c r="X81" s="70">
        <v>0</v>
      </c>
      <c r="Y81" s="70">
        <f t="shared" si="26"/>
        <v>0</v>
      </c>
      <c r="Z81" s="38">
        <v>13</v>
      </c>
      <c r="AA81" s="72">
        <v>0</v>
      </c>
      <c r="AB81" s="70">
        <v>0</v>
      </c>
      <c r="AC81" s="70">
        <f t="shared" si="27"/>
        <v>13</v>
      </c>
      <c r="AD81" s="70">
        <f t="shared" si="28"/>
        <v>0</v>
      </c>
      <c r="AE81" s="38" t="s">
        <v>81</v>
      </c>
      <c r="AF81" s="9"/>
      <c r="AG81" s="9"/>
      <c r="AH81" s="9"/>
      <c r="AI81" s="80"/>
      <c r="AJ81" s="10"/>
      <c r="AK81" s="11"/>
    </row>
    <row r="82" s="1" customFormat="1" ht="31" customHeight="1" spans="1:37">
      <c r="A82" s="44">
        <f>COUNT($A$1:A81)+1</f>
        <v>73</v>
      </c>
      <c r="B82" s="39" t="s">
        <v>37</v>
      </c>
      <c r="C82" s="39" t="s">
        <v>112</v>
      </c>
      <c r="D82" s="40" t="s">
        <v>118</v>
      </c>
      <c r="E82" s="41">
        <v>0</v>
      </c>
      <c r="F82" s="41">
        <v>0</v>
      </c>
      <c r="G82" s="41">
        <v>0</v>
      </c>
      <c r="H82" s="41">
        <v>0</v>
      </c>
      <c r="I82" s="88">
        <v>300</v>
      </c>
      <c r="J82" s="42">
        <f t="shared" si="30"/>
        <v>0</v>
      </c>
      <c r="K82" s="58">
        <v>0</v>
      </c>
      <c r="L82" s="58">
        <f t="shared" si="31"/>
        <v>0</v>
      </c>
      <c r="M82" s="58">
        <v>0</v>
      </c>
      <c r="N82" s="58">
        <f t="shared" si="32"/>
        <v>360</v>
      </c>
      <c r="O82" s="58">
        <v>360</v>
      </c>
      <c r="P82" s="58">
        <f t="shared" si="29"/>
        <v>0</v>
      </c>
      <c r="Q82" s="69"/>
      <c r="R82" s="38"/>
      <c r="S82" s="70">
        <v>1</v>
      </c>
      <c r="T82" s="38">
        <v>0</v>
      </c>
      <c r="U82" s="70">
        <v>0</v>
      </c>
      <c r="V82" s="70">
        <v>0</v>
      </c>
      <c r="W82" s="70">
        <v>0</v>
      </c>
      <c r="X82" s="70">
        <v>0</v>
      </c>
      <c r="Y82" s="70">
        <f t="shared" si="26"/>
        <v>0</v>
      </c>
      <c r="Z82" s="38">
        <v>14</v>
      </c>
      <c r="AA82" s="72">
        <v>0</v>
      </c>
      <c r="AB82" s="70">
        <v>0</v>
      </c>
      <c r="AC82" s="70">
        <f t="shared" si="27"/>
        <v>14</v>
      </c>
      <c r="AD82" s="70">
        <f t="shared" si="28"/>
        <v>0</v>
      </c>
      <c r="AE82" s="38" t="s">
        <v>81</v>
      </c>
      <c r="AF82" s="9"/>
      <c r="AG82" s="9"/>
      <c r="AH82" s="9"/>
      <c r="AI82" s="80"/>
      <c r="AJ82" s="10"/>
      <c r="AK82" s="11"/>
    </row>
    <row r="83" s="1" customFormat="1" spans="1:37">
      <c r="A83" s="44">
        <f>COUNT($A$1:A82)+1</f>
        <v>74</v>
      </c>
      <c r="B83" s="39" t="s">
        <v>37</v>
      </c>
      <c r="C83" s="39" t="s">
        <v>112</v>
      </c>
      <c r="D83" s="40" t="s">
        <v>119</v>
      </c>
      <c r="E83" s="41">
        <v>0</v>
      </c>
      <c r="F83" s="41">
        <v>0</v>
      </c>
      <c r="G83" s="41">
        <v>0</v>
      </c>
      <c r="H83" s="41">
        <v>0</v>
      </c>
      <c r="I83" s="88">
        <v>180</v>
      </c>
      <c r="J83" s="42">
        <f t="shared" si="30"/>
        <v>0</v>
      </c>
      <c r="K83" s="58">
        <v>0</v>
      </c>
      <c r="L83" s="58">
        <f t="shared" si="31"/>
        <v>0</v>
      </c>
      <c r="M83" s="58">
        <v>0</v>
      </c>
      <c r="N83" s="58">
        <f t="shared" si="32"/>
        <v>216</v>
      </c>
      <c r="O83" s="58">
        <v>216</v>
      </c>
      <c r="P83" s="58">
        <f t="shared" si="29"/>
        <v>0</v>
      </c>
      <c r="Q83" s="69"/>
      <c r="R83" s="38"/>
      <c r="S83" s="38">
        <v>1</v>
      </c>
      <c r="T83" s="70">
        <v>0</v>
      </c>
      <c r="U83" s="70">
        <v>0</v>
      </c>
      <c r="V83" s="70">
        <v>0</v>
      </c>
      <c r="W83" s="70">
        <v>0</v>
      </c>
      <c r="X83" s="70">
        <v>0</v>
      </c>
      <c r="Y83" s="70">
        <f t="shared" si="26"/>
        <v>0</v>
      </c>
      <c r="Z83" s="38">
        <v>0</v>
      </c>
      <c r="AA83" s="49">
        <f>I83/84712.5*2530</f>
        <v>5.37583001328021</v>
      </c>
      <c r="AB83" s="70">
        <v>5</v>
      </c>
      <c r="AC83" s="70">
        <f t="shared" si="27"/>
        <v>5</v>
      </c>
      <c r="AD83" s="70">
        <f t="shared" si="28"/>
        <v>5</v>
      </c>
      <c r="AE83" s="38" t="s">
        <v>81</v>
      </c>
      <c r="AF83" s="9"/>
      <c r="AG83" s="9"/>
      <c r="AH83" s="9"/>
      <c r="AI83" s="80"/>
      <c r="AJ83" s="10"/>
      <c r="AK83" s="11"/>
    </row>
    <row r="84" s="1" customFormat="1" spans="1:37">
      <c r="A84" s="44">
        <f>COUNT($A$1:A83)+1</f>
        <v>75</v>
      </c>
      <c r="B84" s="39" t="s">
        <v>37</v>
      </c>
      <c r="C84" s="39" t="s">
        <v>112</v>
      </c>
      <c r="D84" s="40" t="s">
        <v>120</v>
      </c>
      <c r="E84" s="41">
        <v>0</v>
      </c>
      <c r="F84" s="41">
        <v>0</v>
      </c>
      <c r="G84" s="41">
        <v>0</v>
      </c>
      <c r="H84" s="41">
        <v>0</v>
      </c>
      <c r="I84" s="88">
        <v>210</v>
      </c>
      <c r="J84" s="42">
        <f t="shared" si="30"/>
        <v>0</v>
      </c>
      <c r="K84" s="58">
        <v>0</v>
      </c>
      <c r="L84" s="58">
        <f t="shared" si="31"/>
        <v>0</v>
      </c>
      <c r="M84" s="58">
        <v>0</v>
      </c>
      <c r="N84" s="58">
        <f t="shared" si="32"/>
        <v>252</v>
      </c>
      <c r="O84" s="58">
        <v>252</v>
      </c>
      <c r="P84" s="58">
        <f t="shared" si="29"/>
        <v>0</v>
      </c>
      <c r="Q84" s="69"/>
      <c r="R84" s="38"/>
      <c r="S84" s="70">
        <v>1</v>
      </c>
      <c r="T84" s="38">
        <v>0</v>
      </c>
      <c r="U84" s="70">
        <v>0</v>
      </c>
      <c r="V84" s="70">
        <v>0</v>
      </c>
      <c r="W84" s="70">
        <v>0</v>
      </c>
      <c r="X84" s="70">
        <v>0</v>
      </c>
      <c r="Y84" s="70">
        <f t="shared" si="26"/>
        <v>0</v>
      </c>
      <c r="Z84" s="38">
        <v>8</v>
      </c>
      <c r="AA84" s="72">
        <v>0</v>
      </c>
      <c r="AB84" s="70">
        <v>0</v>
      </c>
      <c r="AC84" s="70">
        <f t="shared" si="27"/>
        <v>8</v>
      </c>
      <c r="AD84" s="70">
        <f t="shared" si="28"/>
        <v>0</v>
      </c>
      <c r="AE84" s="38" t="s">
        <v>81</v>
      </c>
      <c r="AF84" s="9"/>
      <c r="AG84" s="9"/>
      <c r="AH84" s="9"/>
      <c r="AI84" s="80"/>
      <c r="AJ84" s="10"/>
      <c r="AK84" s="11"/>
    </row>
    <row r="85" s="2" customFormat="1" spans="1:37">
      <c r="A85" s="82"/>
      <c r="B85" s="83" t="s">
        <v>121</v>
      </c>
      <c r="C85" s="84"/>
      <c r="D85" s="85"/>
      <c r="E85" s="36">
        <f>SUM(E86:E177)</f>
        <v>27088.15</v>
      </c>
      <c r="F85" s="36">
        <f>SUM(F86:F177)</f>
        <v>9344.18</v>
      </c>
      <c r="G85" s="36">
        <f>SUM(G86:G177)</f>
        <v>30072.83</v>
      </c>
      <c r="H85" s="36">
        <f>SUM(H86:H177)</f>
        <v>10052.62</v>
      </c>
      <c r="I85" s="36">
        <f>SUM(I86:I177)</f>
        <v>55214.6</v>
      </c>
      <c r="J85" s="36">
        <f t="shared" ref="I85:O85" si="33">SUM(J86:J177)</f>
        <v>32505.78</v>
      </c>
      <c r="K85" s="36">
        <f t="shared" si="33"/>
        <v>32506</v>
      </c>
      <c r="L85" s="36">
        <f t="shared" si="33"/>
        <v>36087.396</v>
      </c>
      <c r="M85" s="36">
        <f t="shared" si="33"/>
        <v>36088</v>
      </c>
      <c r="N85" s="36">
        <f t="shared" si="33"/>
        <v>66257.52</v>
      </c>
      <c r="O85" s="36">
        <f t="shared" si="33"/>
        <v>66258</v>
      </c>
      <c r="P85" s="58">
        <f t="shared" si="29"/>
        <v>-0.479999999995925</v>
      </c>
      <c r="Q85" s="64"/>
      <c r="R85" s="55"/>
      <c r="S85" s="30"/>
      <c r="T85" s="29">
        <f>SUM(T86:T177)</f>
        <v>37857.41</v>
      </c>
      <c r="U85" s="29">
        <f>SUM(U86:U177)</f>
        <v>43411</v>
      </c>
      <c r="V85" s="29">
        <f t="shared" ref="V85:AD85" si="34">SUM(V86:V177)</f>
        <v>4597.24867317964</v>
      </c>
      <c r="W85" s="29">
        <f t="shared" si="34"/>
        <v>4597</v>
      </c>
      <c r="X85" s="29">
        <f t="shared" si="34"/>
        <v>4261</v>
      </c>
      <c r="Y85" s="29">
        <f t="shared" si="34"/>
        <v>336</v>
      </c>
      <c r="Z85" s="29">
        <f t="shared" si="34"/>
        <v>2675</v>
      </c>
      <c r="AA85" s="29">
        <f t="shared" si="34"/>
        <v>1105.56930795337</v>
      </c>
      <c r="AB85" s="29">
        <f t="shared" si="34"/>
        <v>1121</v>
      </c>
      <c r="AC85" s="29">
        <f t="shared" si="34"/>
        <v>3796</v>
      </c>
      <c r="AD85" s="29">
        <f t="shared" si="34"/>
        <v>1457</v>
      </c>
      <c r="AE85" s="30"/>
      <c r="AF85" s="94"/>
      <c r="AG85" s="94"/>
      <c r="AH85" s="94"/>
      <c r="AI85" s="75"/>
      <c r="AJ85" s="78"/>
      <c r="AK85" s="79"/>
    </row>
    <row r="86" s="1" customFormat="1" ht="24" spans="1:37">
      <c r="A86" s="44">
        <f>COUNT($A$1:A85)+1</f>
        <v>76</v>
      </c>
      <c r="B86" s="39" t="s">
        <v>122</v>
      </c>
      <c r="C86" s="39" t="s">
        <v>123</v>
      </c>
      <c r="D86" s="46" t="s">
        <v>124</v>
      </c>
      <c r="E86" s="41">
        <v>1265.86</v>
      </c>
      <c r="F86" s="41">
        <v>394.09</v>
      </c>
      <c r="G86" s="49">
        <v>894.78</v>
      </c>
      <c r="H86" s="49">
        <v>298.26</v>
      </c>
      <c r="I86" s="89">
        <v>1400</v>
      </c>
      <c r="J86" s="42">
        <f t="shared" si="30"/>
        <v>1519.032</v>
      </c>
      <c r="K86" s="58">
        <v>1519</v>
      </c>
      <c r="L86" s="58">
        <f t="shared" si="31"/>
        <v>1073.736</v>
      </c>
      <c r="M86" s="58">
        <v>1074</v>
      </c>
      <c r="N86" s="58">
        <f t="shared" si="32"/>
        <v>1680</v>
      </c>
      <c r="O86" s="58">
        <v>1680</v>
      </c>
      <c r="P86" s="58">
        <f t="shared" si="29"/>
        <v>0</v>
      </c>
      <c r="Q86" s="69">
        <f>(M86-K86)/K86</f>
        <v>-0.292955892034233</v>
      </c>
      <c r="R86" s="38">
        <v>2</v>
      </c>
      <c r="S86" s="70">
        <v>1</v>
      </c>
      <c r="T86" s="49">
        <f t="shared" ref="T85:T90" si="35">K86+(H86-F86)*1.5+(M86-K86)*R86</f>
        <v>485.255</v>
      </c>
      <c r="U86" s="70">
        <v>485</v>
      </c>
      <c r="V86" s="58">
        <f>12531/118328*U86</f>
        <v>51.3617656007031</v>
      </c>
      <c r="W86" s="70">
        <v>51</v>
      </c>
      <c r="X86" s="44">
        <v>132</v>
      </c>
      <c r="Y86" s="70">
        <f t="shared" si="26"/>
        <v>-81</v>
      </c>
      <c r="Z86" s="38">
        <v>80</v>
      </c>
      <c r="AA86" s="49">
        <f>I86/84712.5*2530</f>
        <v>41.8120112144017</v>
      </c>
      <c r="AB86" s="70">
        <v>0</v>
      </c>
      <c r="AC86" s="70">
        <f t="shared" ref="AC86:AC97" si="36">Z86+AB86</f>
        <v>80</v>
      </c>
      <c r="AD86" s="70">
        <f t="shared" ref="AD86:AD97" si="37">Y86+AB86</f>
        <v>-81</v>
      </c>
      <c r="AE86" s="38"/>
      <c r="AF86" s="9" t="e">
        <f>AB86-#REF!</f>
        <v>#REF!</v>
      </c>
      <c r="AG86" s="9"/>
      <c r="AH86" s="9"/>
      <c r="AI86" s="80"/>
      <c r="AJ86" s="10"/>
      <c r="AK86" s="11"/>
    </row>
    <row r="87" s="1" customFormat="1" ht="24" spans="1:37">
      <c r="A87" s="44">
        <f>COUNT($A$1:A86)+1</f>
        <v>77</v>
      </c>
      <c r="B87" s="39" t="s">
        <v>122</v>
      </c>
      <c r="C87" s="39" t="s">
        <v>123</v>
      </c>
      <c r="D87" s="46" t="s">
        <v>125</v>
      </c>
      <c r="E87" s="41">
        <v>1979.82</v>
      </c>
      <c r="F87" s="41">
        <v>646.02</v>
      </c>
      <c r="G87" s="49">
        <v>2605.37</v>
      </c>
      <c r="H87" s="49">
        <v>512.32</v>
      </c>
      <c r="I87" s="89">
        <v>2210</v>
      </c>
      <c r="J87" s="42">
        <f t="shared" si="30"/>
        <v>2375.784</v>
      </c>
      <c r="K87" s="58">
        <v>2376</v>
      </c>
      <c r="L87" s="58">
        <f t="shared" si="31"/>
        <v>3126.444</v>
      </c>
      <c r="M87" s="58">
        <v>3126</v>
      </c>
      <c r="N87" s="58">
        <f t="shared" si="32"/>
        <v>2652</v>
      </c>
      <c r="O87" s="58">
        <v>2652</v>
      </c>
      <c r="P87" s="58">
        <f t="shared" si="29"/>
        <v>0</v>
      </c>
      <c r="Q87" s="69">
        <f>(M87-K87)/K87</f>
        <v>0.315656565656566</v>
      </c>
      <c r="R87" s="38">
        <v>2</v>
      </c>
      <c r="S87" s="38">
        <v>1</v>
      </c>
      <c r="T87" s="49">
        <f t="shared" si="35"/>
        <v>3675.45</v>
      </c>
      <c r="U87" s="70">
        <v>3675</v>
      </c>
      <c r="V87" s="58">
        <f>12531/118328*U87</f>
        <v>389.18451254141</v>
      </c>
      <c r="W87" s="70">
        <v>389</v>
      </c>
      <c r="X87" s="44">
        <v>176</v>
      </c>
      <c r="Y87" s="70">
        <f t="shared" ref="Y87:Y104" si="38">W87-X87</f>
        <v>213</v>
      </c>
      <c r="Z87" s="38">
        <v>124</v>
      </c>
      <c r="AA87" s="49">
        <f>I87/84712.5*2530</f>
        <v>66.0032462741626</v>
      </c>
      <c r="AB87" s="70">
        <v>66</v>
      </c>
      <c r="AC87" s="70">
        <f t="shared" si="36"/>
        <v>190</v>
      </c>
      <c r="AD87" s="70">
        <f t="shared" si="37"/>
        <v>279</v>
      </c>
      <c r="AE87" s="38"/>
      <c r="AF87" s="9"/>
      <c r="AG87" s="9"/>
      <c r="AH87" s="9"/>
      <c r="AI87" s="80"/>
      <c r="AJ87" s="10"/>
      <c r="AK87" s="11"/>
    </row>
    <row r="88" s="1" customFormat="1" spans="1:37">
      <c r="A88" s="44">
        <f>COUNT($A$1:A87)+1</f>
        <v>78</v>
      </c>
      <c r="B88" s="39" t="s">
        <v>122</v>
      </c>
      <c r="C88" s="39" t="s">
        <v>123</v>
      </c>
      <c r="D88" s="51" t="s">
        <v>126</v>
      </c>
      <c r="E88" s="41">
        <v>670.46</v>
      </c>
      <c r="F88" s="41">
        <v>260.1</v>
      </c>
      <c r="G88" s="49">
        <v>500.56</v>
      </c>
      <c r="H88" s="49">
        <v>199.16</v>
      </c>
      <c r="I88" s="89">
        <v>1232</v>
      </c>
      <c r="J88" s="42">
        <f t="shared" si="30"/>
        <v>804.552</v>
      </c>
      <c r="K88" s="58">
        <v>805</v>
      </c>
      <c r="L88" s="58">
        <f t="shared" si="31"/>
        <v>600.672</v>
      </c>
      <c r="M88" s="58">
        <v>600</v>
      </c>
      <c r="N88" s="58">
        <f t="shared" si="32"/>
        <v>1478.4</v>
      </c>
      <c r="O88" s="58">
        <v>1478</v>
      </c>
      <c r="P88" s="58">
        <f t="shared" si="29"/>
        <v>0.399999999999864</v>
      </c>
      <c r="Q88" s="69">
        <f>(M88-K88)/K88</f>
        <v>-0.254658385093168</v>
      </c>
      <c r="R88" s="38">
        <v>2</v>
      </c>
      <c r="S88" s="70">
        <v>1</v>
      </c>
      <c r="T88" s="49">
        <f t="shared" si="35"/>
        <v>303.59</v>
      </c>
      <c r="U88" s="70">
        <v>304</v>
      </c>
      <c r="V88" s="58">
        <f>12531/118328*U88</f>
        <v>32.193766479616</v>
      </c>
      <c r="W88" s="70">
        <v>32</v>
      </c>
      <c r="X88" s="44">
        <v>110</v>
      </c>
      <c r="Y88" s="70">
        <f t="shared" si="38"/>
        <v>-78</v>
      </c>
      <c r="Z88" s="38">
        <v>35</v>
      </c>
      <c r="AA88" s="49">
        <f>I88/84712.5*2530</f>
        <v>36.7945698686735</v>
      </c>
      <c r="AB88" s="70">
        <v>0</v>
      </c>
      <c r="AC88" s="70">
        <f t="shared" si="36"/>
        <v>35</v>
      </c>
      <c r="AD88" s="70">
        <f t="shared" si="37"/>
        <v>-78</v>
      </c>
      <c r="AE88" s="40" t="s">
        <v>127</v>
      </c>
      <c r="AF88" s="9" t="e">
        <f>AB88-#REF!</f>
        <v>#REF!</v>
      </c>
      <c r="AG88" s="9"/>
      <c r="AH88" s="9"/>
      <c r="AI88" s="80"/>
      <c r="AJ88" s="10"/>
      <c r="AK88" s="11"/>
    </row>
    <row r="89" s="1" customFormat="1" spans="1:37">
      <c r="A89" s="44">
        <f>COUNT($A$1:A88)+1</f>
        <v>79</v>
      </c>
      <c r="B89" s="39" t="s">
        <v>122</v>
      </c>
      <c r="C89" s="39" t="s">
        <v>123</v>
      </c>
      <c r="D89" s="46" t="s">
        <v>128</v>
      </c>
      <c r="E89" s="41">
        <v>58</v>
      </c>
      <c r="F89" s="41">
        <v>13.13</v>
      </c>
      <c r="G89" s="49">
        <v>0</v>
      </c>
      <c r="H89" s="49">
        <v>0</v>
      </c>
      <c r="I89" s="49">
        <v>0</v>
      </c>
      <c r="J89" s="42">
        <f t="shared" si="30"/>
        <v>69.6</v>
      </c>
      <c r="K89" s="58">
        <v>70</v>
      </c>
      <c r="L89" s="58">
        <f t="shared" si="31"/>
        <v>0</v>
      </c>
      <c r="M89" s="58">
        <v>0</v>
      </c>
      <c r="N89" s="58">
        <f t="shared" si="32"/>
        <v>0</v>
      </c>
      <c r="O89" s="58">
        <v>0</v>
      </c>
      <c r="P89" s="58">
        <f t="shared" si="29"/>
        <v>0</v>
      </c>
      <c r="Q89" s="69">
        <f>(M89-K89)/K89</f>
        <v>-1</v>
      </c>
      <c r="R89" s="38">
        <v>2</v>
      </c>
      <c r="S89" s="38">
        <v>1</v>
      </c>
      <c r="T89" s="49">
        <f t="shared" si="35"/>
        <v>-89.695</v>
      </c>
      <c r="U89" s="70">
        <v>0</v>
      </c>
      <c r="V89" s="70">
        <v>0</v>
      </c>
      <c r="W89" s="70">
        <v>0</v>
      </c>
      <c r="X89" s="44">
        <v>10</v>
      </c>
      <c r="Y89" s="70">
        <f t="shared" si="38"/>
        <v>-10</v>
      </c>
      <c r="Z89" s="38">
        <v>5</v>
      </c>
      <c r="AA89" s="72">
        <v>0</v>
      </c>
      <c r="AB89" s="70">
        <v>0</v>
      </c>
      <c r="AC89" s="70">
        <f t="shared" si="36"/>
        <v>5</v>
      </c>
      <c r="AD89" s="70">
        <f t="shared" si="37"/>
        <v>-10</v>
      </c>
      <c r="AE89" s="38"/>
      <c r="AF89" s="9"/>
      <c r="AG89" s="9"/>
      <c r="AH89" s="9"/>
      <c r="AI89" s="80"/>
      <c r="AJ89" s="10"/>
      <c r="AK89" s="11"/>
    </row>
    <row r="90" s="1" customFormat="1" spans="1:37">
      <c r="A90" s="44">
        <f>COUNT($A$1:A89)+1</f>
        <v>80</v>
      </c>
      <c r="B90" s="39" t="s">
        <v>122</v>
      </c>
      <c r="C90" s="39" t="s">
        <v>123</v>
      </c>
      <c r="D90" s="46" t="s">
        <v>129</v>
      </c>
      <c r="E90" s="41">
        <v>447.74</v>
      </c>
      <c r="F90" s="41">
        <v>161.24</v>
      </c>
      <c r="G90" s="49">
        <v>653.87</v>
      </c>
      <c r="H90" s="49">
        <v>324.05</v>
      </c>
      <c r="I90" s="89">
        <v>744</v>
      </c>
      <c r="J90" s="42">
        <f t="shared" si="30"/>
        <v>537.288</v>
      </c>
      <c r="K90" s="58">
        <v>537</v>
      </c>
      <c r="L90" s="58">
        <f t="shared" si="31"/>
        <v>784.644</v>
      </c>
      <c r="M90" s="58">
        <v>785</v>
      </c>
      <c r="N90" s="58">
        <f t="shared" si="32"/>
        <v>892.8</v>
      </c>
      <c r="O90" s="58">
        <v>893</v>
      </c>
      <c r="P90" s="58">
        <f t="shared" si="29"/>
        <v>-0.200000000000045</v>
      </c>
      <c r="Q90" s="69">
        <f>(M90-K90)/K90</f>
        <v>0.461824953445065</v>
      </c>
      <c r="R90" s="38">
        <v>2</v>
      </c>
      <c r="S90" s="70">
        <v>1</v>
      </c>
      <c r="T90" s="49">
        <f t="shared" si="35"/>
        <v>1277.215</v>
      </c>
      <c r="U90" s="70">
        <v>1277</v>
      </c>
      <c r="V90" s="58">
        <f>12531/118328*U90</f>
        <v>135.234999323913</v>
      </c>
      <c r="W90" s="70">
        <v>135</v>
      </c>
      <c r="X90" s="44">
        <v>83</v>
      </c>
      <c r="Y90" s="70">
        <f t="shared" si="38"/>
        <v>52</v>
      </c>
      <c r="Z90" s="38">
        <v>40</v>
      </c>
      <c r="AA90" s="72">
        <v>0</v>
      </c>
      <c r="AB90" s="70">
        <v>0</v>
      </c>
      <c r="AC90" s="70">
        <f t="shared" si="36"/>
        <v>40</v>
      </c>
      <c r="AD90" s="70">
        <f t="shared" si="37"/>
        <v>52</v>
      </c>
      <c r="AE90" s="38"/>
      <c r="AF90" s="9"/>
      <c r="AG90" s="9"/>
      <c r="AH90" s="9"/>
      <c r="AI90" s="80"/>
      <c r="AJ90" s="10"/>
      <c r="AK90" s="11"/>
    </row>
    <row r="91" s="1" customFormat="1" spans="1:37">
      <c r="A91" s="44">
        <f>COUNT($A$1:A90)+1</f>
        <v>81</v>
      </c>
      <c r="B91" s="39" t="s">
        <v>122</v>
      </c>
      <c r="C91" s="39" t="s">
        <v>123</v>
      </c>
      <c r="D91" s="46" t="s">
        <v>130</v>
      </c>
      <c r="E91" s="49">
        <v>0</v>
      </c>
      <c r="F91" s="49">
        <v>0</v>
      </c>
      <c r="G91" s="49">
        <v>0</v>
      </c>
      <c r="H91" s="49">
        <v>0</v>
      </c>
      <c r="I91" s="89">
        <v>650</v>
      </c>
      <c r="J91" s="42">
        <f t="shared" si="30"/>
        <v>0</v>
      </c>
      <c r="K91" s="58">
        <v>0</v>
      </c>
      <c r="L91" s="58">
        <f t="shared" si="31"/>
        <v>0</v>
      </c>
      <c r="M91" s="58">
        <v>0</v>
      </c>
      <c r="N91" s="58">
        <f t="shared" si="32"/>
        <v>780</v>
      </c>
      <c r="O91" s="58">
        <v>780</v>
      </c>
      <c r="P91" s="58">
        <f t="shared" si="29"/>
        <v>0</v>
      </c>
      <c r="Q91" s="69"/>
      <c r="R91" s="38"/>
      <c r="S91" s="38">
        <v>1</v>
      </c>
      <c r="T91" s="38">
        <v>0</v>
      </c>
      <c r="U91" s="70">
        <v>0</v>
      </c>
      <c r="V91" s="70">
        <v>0</v>
      </c>
      <c r="W91" s="70">
        <v>0</v>
      </c>
      <c r="X91" s="70">
        <v>0</v>
      </c>
      <c r="Y91" s="70">
        <f t="shared" si="38"/>
        <v>0</v>
      </c>
      <c r="Z91" s="38">
        <v>58</v>
      </c>
      <c r="AA91" s="72">
        <v>0</v>
      </c>
      <c r="AB91" s="70">
        <v>0</v>
      </c>
      <c r="AC91" s="70">
        <f t="shared" si="36"/>
        <v>58</v>
      </c>
      <c r="AD91" s="70">
        <f t="shared" si="37"/>
        <v>0</v>
      </c>
      <c r="AE91" s="38" t="s">
        <v>81</v>
      </c>
      <c r="AF91" s="9"/>
      <c r="AG91" s="9"/>
      <c r="AH91" s="9"/>
      <c r="AI91" s="80"/>
      <c r="AJ91" s="10"/>
      <c r="AK91" s="11"/>
    </row>
    <row r="92" s="1" customFormat="1" spans="1:37">
      <c r="A92" s="44">
        <f>COUNT($A$1:A91)+1</f>
        <v>82</v>
      </c>
      <c r="B92" s="39" t="s">
        <v>122</v>
      </c>
      <c r="C92" s="39" t="s">
        <v>123</v>
      </c>
      <c r="D92" s="46" t="s">
        <v>131</v>
      </c>
      <c r="E92" s="41">
        <v>80.43</v>
      </c>
      <c r="F92" s="41">
        <v>19.48</v>
      </c>
      <c r="G92" s="49">
        <v>0</v>
      </c>
      <c r="H92" s="49">
        <v>0</v>
      </c>
      <c r="I92" s="89">
        <v>580</v>
      </c>
      <c r="J92" s="42">
        <f t="shared" si="30"/>
        <v>96.516</v>
      </c>
      <c r="K92" s="58">
        <v>97</v>
      </c>
      <c r="L92" s="58">
        <f t="shared" si="31"/>
        <v>0</v>
      </c>
      <c r="M92" s="58">
        <v>0</v>
      </c>
      <c r="N92" s="58">
        <f t="shared" si="32"/>
        <v>696</v>
      </c>
      <c r="O92" s="58">
        <v>696</v>
      </c>
      <c r="P92" s="58">
        <f t="shared" si="29"/>
        <v>0</v>
      </c>
      <c r="Q92" s="69">
        <f>(M92-K92)/K92</f>
        <v>-1</v>
      </c>
      <c r="R92" s="38">
        <v>2</v>
      </c>
      <c r="S92" s="70">
        <v>1</v>
      </c>
      <c r="T92" s="49">
        <f>K92+(H92-F92)*1.5+(M92-K92)*R92</f>
        <v>-126.22</v>
      </c>
      <c r="U92" s="70">
        <v>0</v>
      </c>
      <c r="V92" s="70">
        <v>0</v>
      </c>
      <c r="W92" s="70">
        <v>0</v>
      </c>
      <c r="X92" s="44">
        <v>33</v>
      </c>
      <c r="Y92" s="70">
        <f t="shared" si="38"/>
        <v>-33</v>
      </c>
      <c r="Z92" s="38">
        <v>31</v>
      </c>
      <c r="AA92" s="72">
        <v>0</v>
      </c>
      <c r="AB92" s="70">
        <v>0</v>
      </c>
      <c r="AC92" s="70">
        <f t="shared" si="36"/>
        <v>31</v>
      </c>
      <c r="AD92" s="70">
        <f t="shared" si="37"/>
        <v>-33</v>
      </c>
      <c r="AE92" s="38"/>
      <c r="AF92" s="9"/>
      <c r="AG92" s="9"/>
      <c r="AH92" s="9"/>
      <c r="AI92" s="80"/>
      <c r="AJ92" s="10"/>
      <c r="AK92" s="11"/>
    </row>
    <row r="93" s="1" customFormat="1" spans="1:37">
      <c r="A93" s="44">
        <f>COUNT($A$1:A92)+1</f>
        <v>83</v>
      </c>
      <c r="B93" s="39" t="s">
        <v>122</v>
      </c>
      <c r="C93" s="39" t="s">
        <v>123</v>
      </c>
      <c r="D93" s="46" t="s">
        <v>132</v>
      </c>
      <c r="E93" s="49">
        <v>0</v>
      </c>
      <c r="F93" s="49">
        <v>0</v>
      </c>
      <c r="G93" s="49">
        <v>0</v>
      </c>
      <c r="H93" s="49">
        <v>0</v>
      </c>
      <c r="I93" s="89">
        <v>0</v>
      </c>
      <c r="J93" s="42">
        <f t="shared" si="30"/>
        <v>0</v>
      </c>
      <c r="K93" s="58">
        <v>0</v>
      </c>
      <c r="L93" s="58">
        <f t="shared" si="31"/>
        <v>0</v>
      </c>
      <c r="M93" s="58">
        <v>0</v>
      </c>
      <c r="N93" s="58">
        <f t="shared" si="32"/>
        <v>0</v>
      </c>
      <c r="O93" s="58">
        <v>0</v>
      </c>
      <c r="P93" s="58">
        <f t="shared" si="29"/>
        <v>0</v>
      </c>
      <c r="Q93" s="69"/>
      <c r="R93" s="38"/>
      <c r="S93" s="38">
        <v>1</v>
      </c>
      <c r="T93" s="38">
        <v>0</v>
      </c>
      <c r="U93" s="70">
        <v>0</v>
      </c>
      <c r="V93" s="70">
        <v>0</v>
      </c>
      <c r="W93" s="70">
        <v>0</v>
      </c>
      <c r="X93" s="44">
        <v>42</v>
      </c>
      <c r="Y93" s="70">
        <f t="shared" si="38"/>
        <v>-42</v>
      </c>
      <c r="Z93" s="38">
        <v>44</v>
      </c>
      <c r="AA93" s="72">
        <v>0</v>
      </c>
      <c r="AB93" s="70">
        <v>0</v>
      </c>
      <c r="AC93" s="70">
        <f t="shared" si="36"/>
        <v>44</v>
      </c>
      <c r="AD93" s="70">
        <f t="shared" si="37"/>
        <v>-42</v>
      </c>
      <c r="AE93" s="38"/>
      <c r="AF93" s="9"/>
      <c r="AG93" s="9"/>
      <c r="AH93" s="9"/>
      <c r="AI93" s="80"/>
      <c r="AJ93" s="10"/>
      <c r="AK93" s="11"/>
    </row>
    <row r="94" s="1" customFormat="1" spans="1:37">
      <c r="A94" s="44">
        <f>COUNT($A$1:A93)+1</f>
        <v>84</v>
      </c>
      <c r="B94" s="39" t="s">
        <v>122</v>
      </c>
      <c r="C94" s="39" t="s">
        <v>123</v>
      </c>
      <c r="D94" s="40" t="s">
        <v>133</v>
      </c>
      <c r="E94" s="49">
        <v>0</v>
      </c>
      <c r="F94" s="49">
        <v>0</v>
      </c>
      <c r="G94" s="49">
        <v>0</v>
      </c>
      <c r="H94" s="49">
        <v>0</v>
      </c>
      <c r="I94" s="90">
        <v>150</v>
      </c>
      <c r="J94" s="42">
        <f t="shared" si="30"/>
        <v>0</v>
      </c>
      <c r="K94" s="58">
        <v>0</v>
      </c>
      <c r="L94" s="58">
        <f t="shared" si="31"/>
        <v>0</v>
      </c>
      <c r="M94" s="58">
        <v>0</v>
      </c>
      <c r="N94" s="58">
        <f t="shared" si="32"/>
        <v>180</v>
      </c>
      <c r="O94" s="58">
        <v>180</v>
      </c>
      <c r="P94" s="58">
        <f t="shared" si="29"/>
        <v>0</v>
      </c>
      <c r="Q94" s="69"/>
      <c r="R94" s="38"/>
      <c r="S94" s="70">
        <v>1</v>
      </c>
      <c r="T94" s="38">
        <v>0</v>
      </c>
      <c r="U94" s="70">
        <v>0</v>
      </c>
      <c r="V94" s="70">
        <v>0</v>
      </c>
      <c r="W94" s="70">
        <v>0</v>
      </c>
      <c r="X94" s="44">
        <v>10</v>
      </c>
      <c r="Y94" s="70">
        <f t="shared" si="38"/>
        <v>-10</v>
      </c>
      <c r="Z94" s="38">
        <v>31</v>
      </c>
      <c r="AA94" s="72">
        <v>0</v>
      </c>
      <c r="AB94" s="70">
        <v>0</v>
      </c>
      <c r="AC94" s="70">
        <f t="shared" si="36"/>
        <v>31</v>
      </c>
      <c r="AD94" s="70">
        <f t="shared" si="37"/>
        <v>-10</v>
      </c>
      <c r="AE94" s="38"/>
      <c r="AF94" s="9"/>
      <c r="AG94" s="9"/>
      <c r="AH94" s="9"/>
      <c r="AI94" s="80"/>
      <c r="AJ94" s="10"/>
      <c r="AK94" s="11"/>
    </row>
    <row r="95" s="1" customFormat="1" spans="1:37">
      <c r="A95" s="44">
        <f>COUNT($A$1:A94)+1</f>
        <v>85</v>
      </c>
      <c r="B95" s="39" t="s">
        <v>122</v>
      </c>
      <c r="C95" s="39" t="s">
        <v>123</v>
      </c>
      <c r="D95" s="40" t="s">
        <v>134</v>
      </c>
      <c r="E95" s="49">
        <v>0</v>
      </c>
      <c r="F95" s="49">
        <v>0</v>
      </c>
      <c r="G95" s="49">
        <v>385</v>
      </c>
      <c r="H95" s="49">
        <v>127.41</v>
      </c>
      <c r="I95" s="89">
        <v>1050</v>
      </c>
      <c r="J95" s="42">
        <f t="shared" si="30"/>
        <v>0</v>
      </c>
      <c r="K95" s="58">
        <v>0</v>
      </c>
      <c r="L95" s="58">
        <f t="shared" si="31"/>
        <v>462</v>
      </c>
      <c r="M95" s="58">
        <v>462</v>
      </c>
      <c r="N95" s="58">
        <f t="shared" si="32"/>
        <v>1260</v>
      </c>
      <c r="O95" s="58">
        <v>1260</v>
      </c>
      <c r="P95" s="58">
        <f t="shared" si="29"/>
        <v>0</v>
      </c>
      <c r="Q95" s="71" t="s">
        <v>62</v>
      </c>
      <c r="R95" s="38">
        <v>1</v>
      </c>
      <c r="S95" s="38">
        <v>1</v>
      </c>
      <c r="T95" s="49">
        <f>K95+(H95-F95)*1.5+(M95-K95)*R95</f>
        <v>653.115</v>
      </c>
      <c r="U95" s="70">
        <v>653</v>
      </c>
      <c r="V95" s="58">
        <f>12531/118328*U95</f>
        <v>69.1530576025962</v>
      </c>
      <c r="W95" s="70">
        <v>69</v>
      </c>
      <c r="X95" s="44">
        <v>50</v>
      </c>
      <c r="Y95" s="70">
        <f t="shared" si="38"/>
        <v>19</v>
      </c>
      <c r="Z95" s="38">
        <v>57</v>
      </c>
      <c r="AA95" s="49">
        <f>I95/84712.5*2530</f>
        <v>31.3590084108012</v>
      </c>
      <c r="AB95" s="70">
        <v>31</v>
      </c>
      <c r="AC95" s="70">
        <f t="shared" si="36"/>
        <v>88</v>
      </c>
      <c r="AD95" s="70">
        <f t="shared" si="37"/>
        <v>50</v>
      </c>
      <c r="AE95" s="38"/>
      <c r="AF95" s="9"/>
      <c r="AG95" s="9"/>
      <c r="AH95" s="9"/>
      <c r="AI95" s="80"/>
      <c r="AJ95" s="10"/>
      <c r="AK95" s="11"/>
    </row>
    <row r="96" s="1" customFormat="1" spans="1:37">
      <c r="A96" s="44">
        <f>COUNT($A$1:A95)+1</f>
        <v>86</v>
      </c>
      <c r="B96" s="39" t="s">
        <v>122</v>
      </c>
      <c r="C96" s="39" t="s">
        <v>123</v>
      </c>
      <c r="D96" s="40" t="s">
        <v>135</v>
      </c>
      <c r="E96" s="49">
        <v>0</v>
      </c>
      <c r="F96" s="49">
        <v>0</v>
      </c>
      <c r="G96" s="49">
        <v>0</v>
      </c>
      <c r="H96" s="49">
        <v>0</v>
      </c>
      <c r="I96" s="89">
        <v>528</v>
      </c>
      <c r="J96" s="42">
        <f t="shared" si="30"/>
        <v>0</v>
      </c>
      <c r="K96" s="58">
        <v>0</v>
      </c>
      <c r="L96" s="58">
        <f t="shared" si="31"/>
        <v>0</v>
      </c>
      <c r="M96" s="58">
        <v>0</v>
      </c>
      <c r="N96" s="58">
        <f t="shared" si="32"/>
        <v>633.6</v>
      </c>
      <c r="O96" s="58">
        <v>634</v>
      </c>
      <c r="P96" s="58">
        <f t="shared" si="29"/>
        <v>-0.399999999999977</v>
      </c>
      <c r="Q96" s="69"/>
      <c r="R96" s="38"/>
      <c r="S96" s="70">
        <v>1</v>
      </c>
      <c r="T96" s="38">
        <v>0</v>
      </c>
      <c r="U96" s="70">
        <v>0</v>
      </c>
      <c r="V96" s="70">
        <v>0</v>
      </c>
      <c r="W96" s="70">
        <v>0</v>
      </c>
      <c r="X96" s="44">
        <v>30</v>
      </c>
      <c r="Y96" s="70">
        <f t="shared" si="38"/>
        <v>-30</v>
      </c>
      <c r="Z96" s="38">
        <v>27</v>
      </c>
      <c r="AA96" s="72">
        <v>0</v>
      </c>
      <c r="AB96" s="70">
        <v>0</v>
      </c>
      <c r="AC96" s="70">
        <f t="shared" si="36"/>
        <v>27</v>
      </c>
      <c r="AD96" s="70">
        <f t="shared" si="37"/>
        <v>-30</v>
      </c>
      <c r="AE96" s="38"/>
      <c r="AF96" s="9"/>
      <c r="AG96" s="9"/>
      <c r="AH96" s="9"/>
      <c r="AI96" s="80"/>
      <c r="AJ96" s="10"/>
      <c r="AK96" s="11"/>
    </row>
    <row r="97" s="1" customFormat="1" spans="1:37">
      <c r="A97" s="44">
        <f>COUNT($A$1:A96)+1</f>
        <v>87</v>
      </c>
      <c r="B97" s="39" t="s">
        <v>122</v>
      </c>
      <c r="C97" s="39" t="s">
        <v>123</v>
      </c>
      <c r="D97" s="40" t="s">
        <v>136</v>
      </c>
      <c r="E97" s="49">
        <v>0</v>
      </c>
      <c r="F97" s="49">
        <v>0</v>
      </c>
      <c r="G97" s="49">
        <v>0</v>
      </c>
      <c r="H97" s="49">
        <v>0</v>
      </c>
      <c r="I97" s="91">
        <v>528</v>
      </c>
      <c r="J97" s="42">
        <f t="shared" si="30"/>
        <v>0</v>
      </c>
      <c r="K97" s="58">
        <v>0</v>
      </c>
      <c r="L97" s="58">
        <f t="shared" si="31"/>
        <v>0</v>
      </c>
      <c r="M97" s="58">
        <v>0</v>
      </c>
      <c r="N97" s="58">
        <f t="shared" si="32"/>
        <v>633.6</v>
      </c>
      <c r="O97" s="58">
        <v>634</v>
      </c>
      <c r="P97" s="58">
        <f t="shared" si="29"/>
        <v>-0.399999999999977</v>
      </c>
      <c r="Q97" s="69"/>
      <c r="R97" s="38"/>
      <c r="S97" s="38">
        <v>1</v>
      </c>
      <c r="T97" s="38">
        <v>0</v>
      </c>
      <c r="U97" s="70">
        <v>0</v>
      </c>
      <c r="V97" s="70">
        <v>0</v>
      </c>
      <c r="W97" s="70">
        <v>0</v>
      </c>
      <c r="X97" s="44">
        <v>10</v>
      </c>
      <c r="Y97" s="70">
        <f t="shared" si="38"/>
        <v>-10</v>
      </c>
      <c r="Z97" s="38">
        <v>27</v>
      </c>
      <c r="AA97" s="72">
        <v>0</v>
      </c>
      <c r="AB97" s="70">
        <v>0</v>
      </c>
      <c r="AC97" s="70">
        <f t="shared" si="36"/>
        <v>27</v>
      </c>
      <c r="AD97" s="70">
        <f t="shared" si="37"/>
        <v>-10</v>
      </c>
      <c r="AE97" s="38"/>
      <c r="AF97" s="9"/>
      <c r="AG97" s="9"/>
      <c r="AH97" s="9"/>
      <c r="AI97" s="80"/>
      <c r="AJ97" s="10"/>
      <c r="AK97" s="11"/>
    </row>
    <row r="98" s="1" customFormat="1" spans="1:37">
      <c r="A98" s="44">
        <f>COUNT($A$1:A97)+1</f>
        <v>88</v>
      </c>
      <c r="B98" s="39" t="s">
        <v>122</v>
      </c>
      <c r="C98" s="39" t="s">
        <v>123</v>
      </c>
      <c r="D98" s="40" t="s">
        <v>137</v>
      </c>
      <c r="E98" s="41">
        <v>0</v>
      </c>
      <c r="F98" s="41">
        <v>0</v>
      </c>
      <c r="G98" s="41">
        <v>0</v>
      </c>
      <c r="H98" s="41">
        <v>0</v>
      </c>
      <c r="I98" s="41"/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58">
        <f t="shared" si="29"/>
        <v>0</v>
      </c>
      <c r="Q98" s="69"/>
      <c r="R98" s="38"/>
      <c r="S98" s="38">
        <v>1</v>
      </c>
      <c r="T98" s="70">
        <v>0</v>
      </c>
      <c r="U98" s="70">
        <v>0</v>
      </c>
      <c r="V98" s="70">
        <v>0</v>
      </c>
      <c r="W98" s="70">
        <v>0</v>
      </c>
      <c r="X98" s="70">
        <v>0</v>
      </c>
      <c r="Y98" s="70">
        <f t="shared" si="38"/>
        <v>0</v>
      </c>
      <c r="Z98" s="38">
        <v>27</v>
      </c>
      <c r="AA98" s="72">
        <v>0</v>
      </c>
      <c r="AB98" s="70">
        <v>0</v>
      </c>
      <c r="AC98" s="70">
        <f t="shared" ref="AC98:AC135" si="39">Z98+AB98</f>
        <v>27</v>
      </c>
      <c r="AD98" s="70">
        <f t="shared" ref="AD98:AD135" si="40">Y98+AB98</f>
        <v>0</v>
      </c>
      <c r="AE98" s="40" t="s">
        <v>127</v>
      </c>
      <c r="AF98" s="9"/>
      <c r="AG98" s="9"/>
      <c r="AH98" s="9"/>
      <c r="AI98" s="80"/>
      <c r="AJ98" s="10"/>
      <c r="AK98" s="11"/>
    </row>
    <row r="99" s="1" customFormat="1" spans="1:37">
      <c r="A99" s="44">
        <f>COUNT($A$1:A98)+1</f>
        <v>89</v>
      </c>
      <c r="B99" s="39" t="s">
        <v>122</v>
      </c>
      <c r="C99" s="39" t="s">
        <v>123</v>
      </c>
      <c r="D99" s="40" t="s">
        <v>138</v>
      </c>
      <c r="E99" s="41">
        <v>0</v>
      </c>
      <c r="F99" s="41">
        <v>0</v>
      </c>
      <c r="G99" s="41">
        <v>0</v>
      </c>
      <c r="H99" s="41">
        <v>0</v>
      </c>
      <c r="I99" s="41"/>
      <c r="J99" s="41">
        <v>0</v>
      </c>
      <c r="K99" s="41">
        <v>0</v>
      </c>
      <c r="L99" s="41">
        <v>0</v>
      </c>
      <c r="M99" s="41">
        <v>0</v>
      </c>
      <c r="N99" s="41">
        <v>0</v>
      </c>
      <c r="O99" s="41">
        <v>0</v>
      </c>
      <c r="P99" s="58">
        <f t="shared" si="29"/>
        <v>0</v>
      </c>
      <c r="Q99" s="69"/>
      <c r="R99" s="38"/>
      <c r="S99" s="38">
        <v>1</v>
      </c>
      <c r="T99" s="70">
        <v>0</v>
      </c>
      <c r="U99" s="70">
        <v>0</v>
      </c>
      <c r="V99" s="70">
        <v>0</v>
      </c>
      <c r="W99" s="70">
        <v>0</v>
      </c>
      <c r="X99" s="70">
        <v>0</v>
      </c>
      <c r="Y99" s="70">
        <f t="shared" si="38"/>
        <v>0</v>
      </c>
      <c r="Z99" s="38">
        <v>27</v>
      </c>
      <c r="AA99" s="72">
        <v>0</v>
      </c>
      <c r="AB99" s="70">
        <v>0</v>
      </c>
      <c r="AC99" s="70">
        <f t="shared" si="39"/>
        <v>27</v>
      </c>
      <c r="AD99" s="70">
        <f t="shared" si="40"/>
        <v>0</v>
      </c>
      <c r="AE99" s="40" t="s">
        <v>127</v>
      </c>
      <c r="AF99" s="9"/>
      <c r="AG99" s="9"/>
      <c r="AH99" s="9"/>
      <c r="AI99" s="80"/>
      <c r="AJ99" s="10"/>
      <c r="AK99" s="11"/>
    </row>
    <row r="100" s="1" customFormat="1" spans="1:37">
      <c r="A100" s="44">
        <f>COUNT($A$1:A99)+1</f>
        <v>90</v>
      </c>
      <c r="B100" s="39" t="s">
        <v>122</v>
      </c>
      <c r="C100" s="39" t="s">
        <v>123</v>
      </c>
      <c r="D100" s="40" t="s">
        <v>139</v>
      </c>
      <c r="E100" s="41">
        <v>0</v>
      </c>
      <c r="F100" s="41">
        <v>0</v>
      </c>
      <c r="G100" s="41">
        <v>0</v>
      </c>
      <c r="H100" s="41">
        <v>0</v>
      </c>
      <c r="I100" s="41"/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58">
        <f t="shared" si="29"/>
        <v>0</v>
      </c>
      <c r="Q100" s="69"/>
      <c r="R100" s="38"/>
      <c r="S100" s="38">
        <v>1</v>
      </c>
      <c r="T100" s="70">
        <v>0</v>
      </c>
      <c r="U100" s="70">
        <v>0</v>
      </c>
      <c r="V100" s="70">
        <v>0</v>
      </c>
      <c r="W100" s="70">
        <v>0</v>
      </c>
      <c r="X100" s="70">
        <v>0</v>
      </c>
      <c r="Y100" s="70">
        <f t="shared" si="38"/>
        <v>0</v>
      </c>
      <c r="Z100" s="38">
        <v>1</v>
      </c>
      <c r="AA100" s="72">
        <v>0</v>
      </c>
      <c r="AB100" s="70">
        <v>0</v>
      </c>
      <c r="AC100" s="70">
        <f t="shared" si="39"/>
        <v>1</v>
      </c>
      <c r="AD100" s="70">
        <f t="shared" si="40"/>
        <v>0</v>
      </c>
      <c r="AE100" s="40" t="s">
        <v>127</v>
      </c>
      <c r="AF100" s="9"/>
      <c r="AG100" s="9"/>
      <c r="AH100" s="9"/>
      <c r="AI100" s="80"/>
      <c r="AJ100" s="10"/>
      <c r="AK100" s="11"/>
    </row>
    <row r="101" s="1" customFormat="1" spans="1:37">
      <c r="A101" s="44">
        <f>COUNT($A$1:A100)+1</f>
        <v>91</v>
      </c>
      <c r="B101" s="39" t="s">
        <v>122</v>
      </c>
      <c r="C101" s="39" t="s">
        <v>123</v>
      </c>
      <c r="D101" s="40" t="s">
        <v>140</v>
      </c>
      <c r="E101" s="41">
        <v>0</v>
      </c>
      <c r="F101" s="41">
        <v>0</v>
      </c>
      <c r="G101" s="41">
        <v>0</v>
      </c>
      <c r="H101" s="41">
        <v>0</v>
      </c>
      <c r="I101" s="41"/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58">
        <f t="shared" si="29"/>
        <v>0</v>
      </c>
      <c r="Q101" s="69"/>
      <c r="R101" s="38"/>
      <c r="S101" s="38">
        <v>1</v>
      </c>
      <c r="T101" s="70">
        <v>0</v>
      </c>
      <c r="U101" s="70">
        <v>0</v>
      </c>
      <c r="V101" s="70">
        <v>0</v>
      </c>
      <c r="W101" s="70">
        <v>0</v>
      </c>
      <c r="X101" s="70">
        <v>0</v>
      </c>
      <c r="Y101" s="70">
        <f t="shared" si="38"/>
        <v>0</v>
      </c>
      <c r="Z101" s="38">
        <v>1</v>
      </c>
      <c r="AA101" s="72">
        <v>0</v>
      </c>
      <c r="AB101" s="70">
        <v>0</v>
      </c>
      <c r="AC101" s="70">
        <f t="shared" si="39"/>
        <v>1</v>
      </c>
      <c r="AD101" s="70">
        <f t="shared" si="40"/>
        <v>0</v>
      </c>
      <c r="AE101" s="40" t="s">
        <v>127</v>
      </c>
      <c r="AF101" s="9"/>
      <c r="AG101" s="9"/>
      <c r="AH101" s="9"/>
      <c r="AI101" s="80"/>
      <c r="AJ101" s="10"/>
      <c r="AK101" s="11"/>
    </row>
    <row r="102" s="1" customFormat="1" spans="1:37">
      <c r="A102" s="44">
        <f>COUNT($A$1:A101)+1</f>
        <v>92</v>
      </c>
      <c r="B102" s="39" t="s">
        <v>122</v>
      </c>
      <c r="C102" s="39" t="s">
        <v>141</v>
      </c>
      <c r="D102" s="40" t="s">
        <v>142</v>
      </c>
      <c r="E102" s="41">
        <v>1917.55</v>
      </c>
      <c r="F102" s="41">
        <v>843.55</v>
      </c>
      <c r="G102" s="42">
        <v>2342.32</v>
      </c>
      <c r="H102" s="45">
        <v>794.75</v>
      </c>
      <c r="I102" s="91">
        <v>4000</v>
      </c>
      <c r="J102" s="42">
        <f t="shared" ref="J102:J111" si="41">E102*1.2</f>
        <v>2301.06</v>
      </c>
      <c r="K102" s="58">
        <v>2301</v>
      </c>
      <c r="L102" s="58">
        <f t="shared" ref="L102:L111" si="42">G102*1.2</f>
        <v>2810.784</v>
      </c>
      <c r="M102" s="58">
        <v>2811</v>
      </c>
      <c r="N102" s="58">
        <f t="shared" ref="N102:N111" si="43">I102*1.2</f>
        <v>4800</v>
      </c>
      <c r="O102" s="58">
        <v>4800</v>
      </c>
      <c r="P102" s="58">
        <f t="shared" si="29"/>
        <v>0</v>
      </c>
      <c r="Q102" s="69">
        <f>(M102-K102)/K102</f>
        <v>0.221642764015645</v>
      </c>
      <c r="R102" s="38">
        <v>2</v>
      </c>
      <c r="S102" s="70">
        <v>1</v>
      </c>
      <c r="T102" s="49">
        <f>K102+(H102-F102)*1.5+(M102-K102)*R102</f>
        <v>3247.8</v>
      </c>
      <c r="U102" s="70">
        <v>3248</v>
      </c>
      <c r="V102" s="58">
        <f>12531/118328*U102</f>
        <v>343.964978703266</v>
      </c>
      <c r="W102" s="70">
        <v>344</v>
      </c>
      <c r="X102" s="44">
        <v>380</v>
      </c>
      <c r="Y102" s="70">
        <f t="shared" ref="Y102:Y108" si="44">W102-X102</f>
        <v>-36</v>
      </c>
      <c r="Z102" s="38">
        <v>178</v>
      </c>
      <c r="AA102" s="49">
        <f>I102/84712.5*2530</f>
        <v>119.462889184005</v>
      </c>
      <c r="AB102" s="70">
        <v>119</v>
      </c>
      <c r="AC102" s="70">
        <f t="shared" si="39"/>
        <v>297</v>
      </c>
      <c r="AD102" s="70">
        <f t="shared" si="40"/>
        <v>83</v>
      </c>
      <c r="AE102" s="38"/>
      <c r="AF102" s="9"/>
      <c r="AG102" s="9"/>
      <c r="AH102" s="9"/>
      <c r="AI102" s="80"/>
      <c r="AJ102" s="10"/>
      <c r="AK102" s="11"/>
    </row>
    <row r="103" s="1" customFormat="1" spans="1:37">
      <c r="A103" s="44">
        <f>COUNT($A$1:A102)+1</f>
        <v>93</v>
      </c>
      <c r="B103" s="39" t="s">
        <v>122</v>
      </c>
      <c r="C103" s="39" t="s">
        <v>141</v>
      </c>
      <c r="D103" s="46" t="s">
        <v>143</v>
      </c>
      <c r="E103" s="41">
        <v>2249.32</v>
      </c>
      <c r="F103" s="41">
        <v>877.97</v>
      </c>
      <c r="G103" s="42">
        <v>3299.57</v>
      </c>
      <c r="H103" s="45">
        <v>1140.64</v>
      </c>
      <c r="I103" s="91">
        <v>4000</v>
      </c>
      <c r="J103" s="42">
        <f t="shared" si="41"/>
        <v>2699.184</v>
      </c>
      <c r="K103" s="58">
        <v>2700</v>
      </c>
      <c r="L103" s="58">
        <f t="shared" si="42"/>
        <v>3959.484</v>
      </c>
      <c r="M103" s="58">
        <v>3960</v>
      </c>
      <c r="N103" s="58">
        <f t="shared" si="43"/>
        <v>4800</v>
      </c>
      <c r="O103" s="58">
        <v>4800</v>
      </c>
      <c r="P103" s="58">
        <f t="shared" si="29"/>
        <v>0</v>
      </c>
      <c r="Q103" s="69">
        <f>(M103-K103)/K103</f>
        <v>0.466666666666667</v>
      </c>
      <c r="R103" s="38">
        <v>2</v>
      </c>
      <c r="S103" s="38">
        <v>1</v>
      </c>
      <c r="T103" s="49">
        <f>K103+(H103-F103)*1.5+(M103-K103)*R103</f>
        <v>5614.005</v>
      </c>
      <c r="U103" s="70">
        <v>5614</v>
      </c>
      <c r="V103" s="58">
        <f>12531/118328*U103</f>
        <v>594.525674396593</v>
      </c>
      <c r="W103" s="70">
        <v>595</v>
      </c>
      <c r="X103" s="44">
        <v>372</v>
      </c>
      <c r="Y103" s="70">
        <f t="shared" si="44"/>
        <v>223</v>
      </c>
      <c r="Z103" s="38">
        <v>222</v>
      </c>
      <c r="AA103" s="49">
        <f>I103/84712.5*2530</f>
        <v>119.462889184005</v>
      </c>
      <c r="AB103" s="70">
        <v>159</v>
      </c>
      <c r="AC103" s="70">
        <f t="shared" si="39"/>
        <v>381</v>
      </c>
      <c r="AD103" s="70">
        <f t="shared" si="40"/>
        <v>382</v>
      </c>
      <c r="AE103" s="38"/>
      <c r="AF103" s="9"/>
      <c r="AG103" s="9"/>
      <c r="AH103" s="9"/>
      <c r="AI103" s="80"/>
      <c r="AJ103" s="10"/>
      <c r="AK103" s="11"/>
    </row>
    <row r="104" s="2" customFormat="1" spans="1:37">
      <c r="A104" s="44">
        <f>COUNT($A$1:A103)+1</f>
        <v>94</v>
      </c>
      <c r="B104" s="39" t="s">
        <v>122</v>
      </c>
      <c r="C104" s="39" t="s">
        <v>141</v>
      </c>
      <c r="D104" s="46" t="s">
        <v>144</v>
      </c>
      <c r="E104" s="41">
        <v>984.76</v>
      </c>
      <c r="F104" s="41">
        <v>285.75</v>
      </c>
      <c r="G104" s="42">
        <v>1144.37</v>
      </c>
      <c r="H104" s="45">
        <v>382.43</v>
      </c>
      <c r="I104" s="91">
        <v>1190</v>
      </c>
      <c r="J104" s="42">
        <f t="shared" si="41"/>
        <v>1181.712</v>
      </c>
      <c r="K104" s="58">
        <v>1181</v>
      </c>
      <c r="L104" s="58">
        <f t="shared" si="42"/>
        <v>1373.244</v>
      </c>
      <c r="M104" s="58">
        <v>1373</v>
      </c>
      <c r="N104" s="58">
        <f t="shared" si="43"/>
        <v>1428</v>
      </c>
      <c r="O104" s="58">
        <v>1428</v>
      </c>
      <c r="P104" s="58">
        <f t="shared" si="29"/>
        <v>0</v>
      </c>
      <c r="Q104" s="69">
        <f>(M104-K104)/K104</f>
        <v>0.162574089754445</v>
      </c>
      <c r="R104" s="58">
        <v>1.75</v>
      </c>
      <c r="S104" s="70">
        <v>1</v>
      </c>
      <c r="T104" s="49">
        <f>K104+(H104-F104)*1.5+(M104-K104)*R104</f>
        <v>1662.02</v>
      </c>
      <c r="U104" s="70">
        <v>1662</v>
      </c>
      <c r="V104" s="58">
        <f>12531/118328*U104</f>
        <v>176.006710161585</v>
      </c>
      <c r="W104" s="70">
        <v>176</v>
      </c>
      <c r="X104" s="44">
        <v>158</v>
      </c>
      <c r="Y104" s="70">
        <f t="shared" si="44"/>
        <v>18</v>
      </c>
      <c r="Z104" s="38">
        <v>62</v>
      </c>
      <c r="AA104" s="49">
        <f>I104/84712.5*2530</f>
        <v>35.5402095322414</v>
      </c>
      <c r="AB104" s="76">
        <v>109</v>
      </c>
      <c r="AC104" s="70">
        <f t="shared" si="39"/>
        <v>171</v>
      </c>
      <c r="AD104" s="70">
        <f t="shared" si="40"/>
        <v>127</v>
      </c>
      <c r="AE104" s="70"/>
      <c r="AF104" s="9"/>
      <c r="AG104" s="75"/>
      <c r="AH104" s="75"/>
      <c r="AI104" s="75"/>
      <c r="AJ104" s="78"/>
      <c r="AK104" s="79"/>
    </row>
    <row r="105" s="1" customFormat="1" spans="1:37">
      <c r="A105" s="44">
        <f>COUNT($A$1:A104)+1</f>
        <v>95</v>
      </c>
      <c r="B105" s="39" t="s">
        <v>122</v>
      </c>
      <c r="C105" s="39" t="s">
        <v>141</v>
      </c>
      <c r="D105" s="40" t="s">
        <v>145</v>
      </c>
      <c r="E105" s="41">
        <v>644.3</v>
      </c>
      <c r="F105" s="41">
        <v>166.37</v>
      </c>
      <c r="G105" s="42">
        <v>803.9</v>
      </c>
      <c r="H105" s="45">
        <v>275.98</v>
      </c>
      <c r="I105" s="91">
        <v>1300</v>
      </c>
      <c r="J105" s="42">
        <f t="shared" si="41"/>
        <v>773.16</v>
      </c>
      <c r="K105" s="58">
        <v>773</v>
      </c>
      <c r="L105" s="58">
        <f t="shared" si="42"/>
        <v>964.68</v>
      </c>
      <c r="M105" s="58">
        <v>965</v>
      </c>
      <c r="N105" s="58">
        <f t="shared" si="43"/>
        <v>1560</v>
      </c>
      <c r="O105" s="58">
        <v>1560</v>
      </c>
      <c r="P105" s="58">
        <f t="shared" si="29"/>
        <v>0</v>
      </c>
      <c r="Q105" s="69">
        <f>(M105-K105)/K105</f>
        <v>0.248382923673997</v>
      </c>
      <c r="R105" s="38">
        <v>2</v>
      </c>
      <c r="S105" s="38">
        <v>1</v>
      </c>
      <c r="T105" s="49">
        <f>K105+(H105-F105)*1.5+(M105-K105)*R105</f>
        <v>1321.415</v>
      </c>
      <c r="U105" s="70">
        <v>1321</v>
      </c>
      <c r="V105" s="58">
        <f>12531/118328*U105</f>
        <v>139.894623419647</v>
      </c>
      <c r="W105" s="70">
        <v>140</v>
      </c>
      <c r="X105" s="44">
        <v>72</v>
      </c>
      <c r="Y105" s="70">
        <f t="shared" si="44"/>
        <v>68</v>
      </c>
      <c r="Z105" s="38">
        <v>71</v>
      </c>
      <c r="AA105" s="49">
        <f>I105/84712.5*2530</f>
        <v>38.8254389848015</v>
      </c>
      <c r="AB105" s="70">
        <v>39</v>
      </c>
      <c r="AC105" s="70">
        <f t="shared" si="39"/>
        <v>110</v>
      </c>
      <c r="AD105" s="70">
        <f t="shared" si="40"/>
        <v>107</v>
      </c>
      <c r="AE105" s="38"/>
      <c r="AF105" s="9"/>
      <c r="AG105" s="9"/>
      <c r="AH105" s="9"/>
      <c r="AI105" s="80"/>
      <c r="AJ105" s="10"/>
      <c r="AK105" s="11"/>
    </row>
    <row r="106" s="1" customFormat="1" spans="1:37">
      <c r="A106" s="44">
        <f>COUNT($A$1:A105)+1</f>
        <v>96</v>
      </c>
      <c r="B106" s="39" t="s">
        <v>122</v>
      </c>
      <c r="C106" s="39" t="s">
        <v>141</v>
      </c>
      <c r="D106" s="46" t="s">
        <v>146</v>
      </c>
      <c r="E106" s="42">
        <v>0</v>
      </c>
      <c r="F106" s="42">
        <v>0</v>
      </c>
      <c r="G106" s="42">
        <v>0</v>
      </c>
      <c r="H106" s="42">
        <v>0</v>
      </c>
      <c r="I106" s="91">
        <v>562</v>
      </c>
      <c r="J106" s="42">
        <f t="shared" si="41"/>
        <v>0</v>
      </c>
      <c r="K106" s="58">
        <v>0</v>
      </c>
      <c r="L106" s="58">
        <f t="shared" si="42"/>
        <v>0</v>
      </c>
      <c r="M106" s="58">
        <v>0</v>
      </c>
      <c r="N106" s="58">
        <f t="shared" si="43"/>
        <v>674.4</v>
      </c>
      <c r="O106" s="58">
        <v>675</v>
      </c>
      <c r="P106" s="58">
        <f t="shared" si="29"/>
        <v>-0.600000000000023</v>
      </c>
      <c r="Q106" s="69"/>
      <c r="R106" s="38"/>
      <c r="S106" s="70">
        <v>1</v>
      </c>
      <c r="T106" s="38">
        <v>0</v>
      </c>
      <c r="U106" s="70">
        <v>0</v>
      </c>
      <c r="V106" s="70">
        <v>0</v>
      </c>
      <c r="W106" s="70">
        <v>0</v>
      </c>
      <c r="X106" s="44">
        <v>44</v>
      </c>
      <c r="Y106" s="70">
        <f t="shared" si="44"/>
        <v>-44</v>
      </c>
      <c r="Z106" s="38">
        <v>21</v>
      </c>
      <c r="AA106" s="72">
        <v>0</v>
      </c>
      <c r="AB106" s="70">
        <v>0</v>
      </c>
      <c r="AC106" s="70">
        <f t="shared" si="39"/>
        <v>21</v>
      </c>
      <c r="AD106" s="70">
        <f t="shared" si="40"/>
        <v>-44</v>
      </c>
      <c r="AE106" s="38"/>
      <c r="AF106" s="9"/>
      <c r="AG106" s="9"/>
      <c r="AH106" s="9"/>
      <c r="AI106" s="80"/>
      <c r="AJ106" s="10"/>
      <c r="AK106" s="11"/>
    </row>
    <row r="107" s="1" customFormat="1" spans="1:37">
      <c r="A107" s="44">
        <f>COUNT($A$1:A106)+1</f>
        <v>97</v>
      </c>
      <c r="B107" s="39" t="s">
        <v>122</v>
      </c>
      <c r="C107" s="39" t="s">
        <v>141</v>
      </c>
      <c r="D107" s="46" t="s">
        <v>147</v>
      </c>
      <c r="E107" s="41">
        <v>0</v>
      </c>
      <c r="F107" s="41">
        <v>0</v>
      </c>
      <c r="G107" s="42">
        <v>0</v>
      </c>
      <c r="H107" s="42">
        <v>0</v>
      </c>
      <c r="I107" s="91">
        <v>172.8</v>
      </c>
      <c r="J107" s="42">
        <f t="shared" si="41"/>
        <v>0</v>
      </c>
      <c r="K107" s="58">
        <v>0</v>
      </c>
      <c r="L107" s="58">
        <f t="shared" si="42"/>
        <v>0</v>
      </c>
      <c r="M107" s="58">
        <v>0</v>
      </c>
      <c r="N107" s="58">
        <f t="shared" si="43"/>
        <v>207.36</v>
      </c>
      <c r="O107" s="58">
        <v>207</v>
      </c>
      <c r="P107" s="58">
        <f t="shared" si="29"/>
        <v>0.360000000000014</v>
      </c>
      <c r="Q107" s="69"/>
      <c r="R107" s="38"/>
      <c r="S107" s="38">
        <v>1</v>
      </c>
      <c r="T107" s="38">
        <v>0</v>
      </c>
      <c r="U107" s="70">
        <v>0</v>
      </c>
      <c r="V107" s="70">
        <v>0</v>
      </c>
      <c r="W107" s="70">
        <v>0</v>
      </c>
      <c r="X107" s="44">
        <v>40</v>
      </c>
      <c r="Y107" s="70">
        <f t="shared" si="44"/>
        <v>-40</v>
      </c>
      <c r="Z107" s="38">
        <v>13</v>
      </c>
      <c r="AA107" s="72">
        <v>0</v>
      </c>
      <c r="AB107" s="70">
        <v>0</v>
      </c>
      <c r="AC107" s="70">
        <f t="shared" si="39"/>
        <v>13</v>
      </c>
      <c r="AD107" s="70">
        <f t="shared" si="40"/>
        <v>-40</v>
      </c>
      <c r="AE107" s="38"/>
      <c r="AF107" s="9"/>
      <c r="AG107" s="9"/>
      <c r="AH107" s="9"/>
      <c r="AI107" s="80"/>
      <c r="AJ107" s="10"/>
      <c r="AK107" s="11"/>
    </row>
    <row r="108" s="1" customFormat="1" spans="1:37">
      <c r="A108" s="44">
        <f>COUNT($A$1:A107)+1</f>
        <v>98</v>
      </c>
      <c r="B108" s="39" t="s">
        <v>122</v>
      </c>
      <c r="C108" s="39" t="s">
        <v>148</v>
      </c>
      <c r="D108" s="51" t="s">
        <v>149</v>
      </c>
      <c r="E108" s="41">
        <v>677.69</v>
      </c>
      <c r="F108" s="41">
        <v>183.49</v>
      </c>
      <c r="G108" s="49">
        <v>650.53</v>
      </c>
      <c r="H108" s="49">
        <v>248.63</v>
      </c>
      <c r="I108" s="91">
        <v>1000</v>
      </c>
      <c r="J108" s="42">
        <f t="shared" si="41"/>
        <v>813.228</v>
      </c>
      <c r="K108" s="58">
        <v>813</v>
      </c>
      <c r="L108" s="58">
        <f t="shared" si="42"/>
        <v>780.636</v>
      </c>
      <c r="M108" s="58">
        <v>780</v>
      </c>
      <c r="N108" s="58">
        <f t="shared" si="43"/>
        <v>1200</v>
      </c>
      <c r="O108" s="58">
        <v>1200</v>
      </c>
      <c r="P108" s="58">
        <f t="shared" si="29"/>
        <v>0</v>
      </c>
      <c r="Q108" s="69">
        <f>(M108-K108)/K108</f>
        <v>-0.040590405904059</v>
      </c>
      <c r="R108" s="38">
        <v>1.25</v>
      </c>
      <c r="S108" s="70">
        <v>1</v>
      </c>
      <c r="T108" s="49">
        <f>K108+(H108-F108)*1.5+(M108-K108)*R108</f>
        <v>869.46</v>
      </c>
      <c r="U108" s="70">
        <v>869</v>
      </c>
      <c r="V108" s="58">
        <f>12531/118328*U108</f>
        <v>92.0275758907444</v>
      </c>
      <c r="W108" s="70">
        <v>92</v>
      </c>
      <c r="X108" s="44">
        <v>110</v>
      </c>
      <c r="Y108" s="70">
        <f t="shared" si="44"/>
        <v>-18</v>
      </c>
      <c r="Z108" s="38">
        <v>32</v>
      </c>
      <c r="AA108" s="49">
        <v>0</v>
      </c>
      <c r="AB108" s="70">
        <v>0</v>
      </c>
      <c r="AC108" s="70">
        <f t="shared" si="39"/>
        <v>32</v>
      </c>
      <c r="AD108" s="70">
        <f t="shared" si="40"/>
        <v>-18</v>
      </c>
      <c r="AE108" s="38"/>
      <c r="AF108" s="9" t="s">
        <v>150</v>
      </c>
      <c r="AG108" s="9"/>
      <c r="AH108" s="9"/>
      <c r="AI108" s="80"/>
      <c r="AJ108" s="10"/>
      <c r="AK108" s="11"/>
    </row>
    <row r="109" s="1" customFormat="1" spans="1:37">
      <c r="A109" s="44">
        <f>COUNT($A$1:A108)+1</f>
        <v>99</v>
      </c>
      <c r="B109" s="39" t="s">
        <v>122</v>
      </c>
      <c r="C109" s="39" t="s">
        <v>148</v>
      </c>
      <c r="D109" s="46" t="s">
        <v>151</v>
      </c>
      <c r="E109" s="41">
        <v>1018.68</v>
      </c>
      <c r="F109" s="41">
        <v>403.6</v>
      </c>
      <c r="G109" s="42">
        <v>2165.43</v>
      </c>
      <c r="H109" s="42">
        <v>648.5</v>
      </c>
      <c r="I109" s="92">
        <v>2500</v>
      </c>
      <c r="J109" s="42">
        <f t="shared" si="41"/>
        <v>1222.416</v>
      </c>
      <c r="K109" s="58">
        <v>1222</v>
      </c>
      <c r="L109" s="58">
        <f t="shared" si="42"/>
        <v>2598.516</v>
      </c>
      <c r="M109" s="58">
        <v>2599</v>
      </c>
      <c r="N109" s="58">
        <f t="shared" si="43"/>
        <v>3000</v>
      </c>
      <c r="O109" s="58">
        <v>3000</v>
      </c>
      <c r="P109" s="58">
        <f t="shared" si="29"/>
        <v>0</v>
      </c>
      <c r="Q109" s="69">
        <f>(M109-K109)/K109</f>
        <v>1.12684124386252</v>
      </c>
      <c r="R109" s="38">
        <v>2</v>
      </c>
      <c r="S109" s="38">
        <v>1</v>
      </c>
      <c r="T109" s="49">
        <f>K109+(H109-F109)*1.5+(M109-K109)*R109</f>
        <v>4343.35</v>
      </c>
      <c r="U109" s="70">
        <v>4343</v>
      </c>
      <c r="V109" s="58">
        <f>12531/118328*U109</f>
        <v>459.926078358461</v>
      </c>
      <c r="W109" s="70">
        <v>460</v>
      </c>
      <c r="X109" s="44">
        <v>130</v>
      </c>
      <c r="Y109" s="70">
        <f t="shared" ref="Y109:Y140" si="45">W109-X109</f>
        <v>330</v>
      </c>
      <c r="Z109" s="38">
        <v>45</v>
      </c>
      <c r="AA109" s="49">
        <f>I109/84712.5*2530</f>
        <v>74.6643057400029</v>
      </c>
      <c r="AB109" s="70">
        <v>75</v>
      </c>
      <c r="AC109" s="70">
        <f t="shared" si="39"/>
        <v>120</v>
      </c>
      <c r="AD109" s="70">
        <f t="shared" si="40"/>
        <v>405</v>
      </c>
      <c r="AE109" s="38"/>
      <c r="AF109" s="9"/>
      <c r="AG109" s="9"/>
      <c r="AH109" s="9"/>
      <c r="AI109" s="80"/>
      <c r="AJ109" s="10"/>
      <c r="AK109" s="11"/>
    </row>
    <row r="110" s="1" customFormat="1" ht="24" spans="1:37">
      <c r="A110" s="44">
        <f>COUNT($A$1:A109)+1</f>
        <v>100</v>
      </c>
      <c r="B110" s="39" t="s">
        <v>122</v>
      </c>
      <c r="C110" s="39" t="s">
        <v>148</v>
      </c>
      <c r="D110" s="46" t="s">
        <v>152</v>
      </c>
      <c r="E110" s="41">
        <v>2132.42</v>
      </c>
      <c r="F110" s="41">
        <v>966.8</v>
      </c>
      <c r="G110" s="49">
        <v>1685.04</v>
      </c>
      <c r="H110" s="49">
        <v>784.15</v>
      </c>
      <c r="I110" s="91">
        <v>2400</v>
      </c>
      <c r="J110" s="42">
        <f t="shared" si="41"/>
        <v>2558.904</v>
      </c>
      <c r="K110" s="58">
        <v>2559</v>
      </c>
      <c r="L110" s="58">
        <f t="shared" si="42"/>
        <v>2022.048</v>
      </c>
      <c r="M110" s="58">
        <v>2022</v>
      </c>
      <c r="N110" s="58">
        <f t="shared" si="43"/>
        <v>2880</v>
      </c>
      <c r="O110" s="58">
        <v>2880</v>
      </c>
      <c r="P110" s="58">
        <f t="shared" si="29"/>
        <v>0</v>
      </c>
      <c r="Q110" s="69">
        <f>(M110-K110)/K110</f>
        <v>-0.209847596717468</v>
      </c>
      <c r="R110" s="38">
        <v>2</v>
      </c>
      <c r="S110" s="70">
        <v>1</v>
      </c>
      <c r="T110" s="49">
        <f>K110+(H110-F110)*1.5+(M110-K110)*R110</f>
        <v>1211.025</v>
      </c>
      <c r="U110" s="70">
        <v>1211</v>
      </c>
      <c r="V110" s="58">
        <f>12531/118328*U110</f>
        <v>128.245563180312</v>
      </c>
      <c r="W110" s="70">
        <v>128</v>
      </c>
      <c r="X110" s="44">
        <v>242</v>
      </c>
      <c r="Y110" s="70">
        <f t="shared" si="45"/>
        <v>-114</v>
      </c>
      <c r="Z110" s="38">
        <v>56</v>
      </c>
      <c r="AA110" s="49">
        <f>I110/84712.5*2530</f>
        <v>71.6777335104028</v>
      </c>
      <c r="AB110" s="70">
        <v>72</v>
      </c>
      <c r="AC110" s="70">
        <f t="shared" si="39"/>
        <v>128</v>
      </c>
      <c r="AD110" s="70">
        <f t="shared" si="40"/>
        <v>-42</v>
      </c>
      <c r="AE110" s="38"/>
      <c r="AF110" s="9"/>
      <c r="AG110" s="9"/>
      <c r="AH110" s="9"/>
      <c r="AI110" s="80"/>
      <c r="AJ110" s="10"/>
      <c r="AK110" s="11"/>
    </row>
    <row r="111" s="1" customFormat="1" spans="1:37">
      <c r="A111" s="44">
        <f>COUNT($A$1:A110)+1</f>
        <v>101</v>
      </c>
      <c r="B111" s="39" t="s">
        <v>122</v>
      </c>
      <c r="C111" s="39" t="s">
        <v>148</v>
      </c>
      <c r="D111" s="46" t="s">
        <v>153</v>
      </c>
      <c r="E111" s="41">
        <v>284.48</v>
      </c>
      <c r="F111" s="41">
        <v>136.83</v>
      </c>
      <c r="G111" s="42">
        <v>0</v>
      </c>
      <c r="H111" s="42">
        <v>0</v>
      </c>
      <c r="I111" s="91">
        <v>0</v>
      </c>
      <c r="J111" s="42">
        <f t="shared" si="41"/>
        <v>341.376</v>
      </c>
      <c r="K111" s="58">
        <v>341</v>
      </c>
      <c r="L111" s="58">
        <f t="shared" si="42"/>
        <v>0</v>
      </c>
      <c r="M111" s="58">
        <v>0</v>
      </c>
      <c r="N111" s="58">
        <f t="shared" si="43"/>
        <v>0</v>
      </c>
      <c r="O111" s="58">
        <v>0</v>
      </c>
      <c r="P111" s="58">
        <f t="shared" si="29"/>
        <v>0</v>
      </c>
      <c r="Q111" s="69">
        <f>(M111-K111)/K111</f>
        <v>-1</v>
      </c>
      <c r="R111" s="38">
        <v>2</v>
      </c>
      <c r="S111" s="38">
        <v>1</v>
      </c>
      <c r="T111" s="49">
        <f>K111+(H111-F111)*1.5+(M111-K111)*R111</f>
        <v>-546.245</v>
      </c>
      <c r="U111" s="70">
        <v>0</v>
      </c>
      <c r="V111" s="70">
        <v>0</v>
      </c>
      <c r="W111" s="70">
        <v>0</v>
      </c>
      <c r="X111" s="44">
        <v>36</v>
      </c>
      <c r="Y111" s="70">
        <f t="shared" si="45"/>
        <v>-36</v>
      </c>
      <c r="Z111" s="38">
        <v>0</v>
      </c>
      <c r="AA111" s="72">
        <v>0</v>
      </c>
      <c r="AB111" s="70">
        <v>0</v>
      </c>
      <c r="AC111" s="70">
        <f t="shared" si="39"/>
        <v>0</v>
      </c>
      <c r="AD111" s="70">
        <f t="shared" si="40"/>
        <v>-36</v>
      </c>
      <c r="AE111" s="38"/>
      <c r="AF111" s="9"/>
      <c r="AG111" s="9"/>
      <c r="AH111" s="9"/>
      <c r="AI111" s="80"/>
      <c r="AJ111" s="10"/>
      <c r="AK111" s="11"/>
    </row>
    <row r="112" s="1" customFormat="1" spans="1:37">
      <c r="A112" s="44">
        <f>COUNT($A$1:A111)+1</f>
        <v>102</v>
      </c>
      <c r="B112" s="39" t="s">
        <v>122</v>
      </c>
      <c r="C112" s="39" t="s">
        <v>148</v>
      </c>
      <c r="D112" s="46" t="s">
        <v>154</v>
      </c>
      <c r="E112" s="41">
        <v>863.87</v>
      </c>
      <c r="F112" s="41">
        <v>242.12</v>
      </c>
      <c r="G112" s="41">
        <v>1027.13</v>
      </c>
      <c r="H112" s="41">
        <v>418.07</v>
      </c>
      <c r="I112" s="91">
        <v>1500</v>
      </c>
      <c r="J112" s="42">
        <f t="shared" ref="J112:J143" si="46">E112*1.2</f>
        <v>1036.644</v>
      </c>
      <c r="K112" s="58">
        <v>1037</v>
      </c>
      <c r="L112" s="58">
        <f t="shared" ref="L112:L143" si="47">G112*1.2</f>
        <v>1232.556</v>
      </c>
      <c r="M112" s="58">
        <v>1233</v>
      </c>
      <c r="N112" s="58">
        <f t="shared" ref="N112:N143" si="48">I112*1.2</f>
        <v>1800</v>
      </c>
      <c r="O112" s="58">
        <v>1800</v>
      </c>
      <c r="P112" s="58">
        <f t="shared" si="29"/>
        <v>0</v>
      </c>
      <c r="Q112" s="69">
        <f>(M112-K112)/K112</f>
        <v>0.18900675024108</v>
      </c>
      <c r="R112" s="58">
        <v>1.75</v>
      </c>
      <c r="S112" s="70">
        <v>1</v>
      </c>
      <c r="T112" s="49">
        <f>K112+(H112-F112)*1.5+(M112-K112)*R112</f>
        <v>1643.925</v>
      </c>
      <c r="U112" s="70">
        <v>1644</v>
      </c>
      <c r="V112" s="58">
        <f>12531/118328*U112</f>
        <v>174.100500304239</v>
      </c>
      <c r="W112" s="70">
        <v>174</v>
      </c>
      <c r="X112" s="44">
        <v>110</v>
      </c>
      <c r="Y112" s="70">
        <f t="shared" si="45"/>
        <v>64</v>
      </c>
      <c r="Z112" s="38">
        <v>31</v>
      </c>
      <c r="AA112" s="72">
        <v>0</v>
      </c>
      <c r="AB112" s="70">
        <v>0</v>
      </c>
      <c r="AC112" s="70">
        <f t="shared" si="39"/>
        <v>31</v>
      </c>
      <c r="AD112" s="70">
        <f t="shared" si="40"/>
        <v>64</v>
      </c>
      <c r="AE112" s="38"/>
      <c r="AF112" s="9"/>
      <c r="AG112" s="9"/>
      <c r="AH112" s="9"/>
      <c r="AI112" s="80"/>
      <c r="AJ112" s="10"/>
      <c r="AK112" s="11"/>
    </row>
    <row r="113" s="1" customFormat="1" spans="1:37">
      <c r="A113" s="44">
        <f>COUNT($A$1:A112)+1</f>
        <v>103</v>
      </c>
      <c r="B113" s="39" t="s">
        <v>122</v>
      </c>
      <c r="C113" s="39" t="s">
        <v>148</v>
      </c>
      <c r="D113" s="46" t="s">
        <v>155</v>
      </c>
      <c r="E113" s="49">
        <v>0</v>
      </c>
      <c r="F113" s="49">
        <v>0</v>
      </c>
      <c r="G113" s="49">
        <v>0</v>
      </c>
      <c r="H113" s="49">
        <v>0</v>
      </c>
      <c r="I113" s="41">
        <v>0</v>
      </c>
      <c r="J113" s="42">
        <f t="shared" si="46"/>
        <v>0</v>
      </c>
      <c r="K113" s="58">
        <v>0</v>
      </c>
      <c r="L113" s="58">
        <f t="shared" si="47"/>
        <v>0</v>
      </c>
      <c r="M113" s="58">
        <v>0</v>
      </c>
      <c r="N113" s="58">
        <f t="shared" si="48"/>
        <v>0</v>
      </c>
      <c r="O113" s="58">
        <v>0</v>
      </c>
      <c r="P113" s="58">
        <f t="shared" si="29"/>
        <v>0</v>
      </c>
      <c r="Q113" s="69"/>
      <c r="R113" s="38"/>
      <c r="S113" s="38">
        <v>1</v>
      </c>
      <c r="T113" s="38">
        <v>0</v>
      </c>
      <c r="U113" s="70">
        <v>0</v>
      </c>
      <c r="V113" s="70">
        <v>0</v>
      </c>
      <c r="W113" s="70">
        <v>0</v>
      </c>
      <c r="X113" s="72">
        <v>4</v>
      </c>
      <c r="Y113" s="70">
        <f t="shared" si="45"/>
        <v>-4</v>
      </c>
      <c r="Z113" s="38">
        <v>0</v>
      </c>
      <c r="AA113" s="72">
        <v>0</v>
      </c>
      <c r="AB113" s="70">
        <v>0</v>
      </c>
      <c r="AC113" s="70">
        <f t="shared" si="39"/>
        <v>0</v>
      </c>
      <c r="AD113" s="70">
        <f t="shared" si="40"/>
        <v>-4</v>
      </c>
      <c r="AE113" s="38"/>
      <c r="AF113" s="9"/>
      <c r="AG113" s="9"/>
      <c r="AH113" s="9"/>
      <c r="AI113" s="80"/>
      <c r="AJ113" s="10"/>
      <c r="AK113" s="11"/>
    </row>
    <row r="114" s="1" customFormat="1" ht="24" spans="1:37">
      <c r="A114" s="44">
        <f>COUNT($A$1:A113)+1</f>
        <v>104</v>
      </c>
      <c r="B114" s="39" t="s">
        <v>122</v>
      </c>
      <c r="C114" s="39" t="s">
        <v>148</v>
      </c>
      <c r="D114" s="46" t="s">
        <v>156</v>
      </c>
      <c r="E114" s="41">
        <v>492.16</v>
      </c>
      <c r="F114" s="41">
        <v>177.6</v>
      </c>
      <c r="G114" s="42">
        <v>583.82</v>
      </c>
      <c r="H114" s="42">
        <v>134.99</v>
      </c>
      <c r="I114" s="91">
        <v>840</v>
      </c>
      <c r="J114" s="42">
        <f t="shared" si="46"/>
        <v>590.592</v>
      </c>
      <c r="K114" s="58">
        <v>590</v>
      </c>
      <c r="L114" s="58">
        <f t="shared" si="47"/>
        <v>700.584</v>
      </c>
      <c r="M114" s="58">
        <v>700</v>
      </c>
      <c r="N114" s="58">
        <f t="shared" si="48"/>
        <v>1008</v>
      </c>
      <c r="O114" s="58">
        <v>1008</v>
      </c>
      <c r="P114" s="58">
        <f t="shared" si="29"/>
        <v>0</v>
      </c>
      <c r="Q114" s="69">
        <f>(M114-K114)/K114</f>
        <v>0.186440677966102</v>
      </c>
      <c r="R114" s="58">
        <v>1.75</v>
      </c>
      <c r="S114" s="70">
        <v>1</v>
      </c>
      <c r="T114" s="49">
        <f>K114+(H114-F114)*1.5+(M114-K114)*R114</f>
        <v>718.585</v>
      </c>
      <c r="U114" s="93">
        <v>719</v>
      </c>
      <c r="V114" s="58">
        <f>12531/118328*U114</f>
        <v>76.142493746197</v>
      </c>
      <c r="W114" s="70">
        <v>76</v>
      </c>
      <c r="X114" s="44">
        <v>68</v>
      </c>
      <c r="Y114" s="70">
        <f t="shared" si="45"/>
        <v>8</v>
      </c>
      <c r="Z114" s="38">
        <v>40</v>
      </c>
      <c r="AA114" s="49">
        <f>I114/84712.5*2530</f>
        <v>25.087206728641</v>
      </c>
      <c r="AB114" s="70">
        <v>25</v>
      </c>
      <c r="AC114" s="70">
        <f t="shared" si="39"/>
        <v>65</v>
      </c>
      <c r="AD114" s="70">
        <f t="shared" si="40"/>
        <v>33</v>
      </c>
      <c r="AE114" s="38"/>
      <c r="AF114" s="9"/>
      <c r="AG114" s="9"/>
      <c r="AH114" s="9"/>
      <c r="AI114" s="80"/>
      <c r="AJ114" s="10"/>
      <c r="AK114" s="11"/>
    </row>
    <row r="115" s="1" customFormat="1" spans="1:37">
      <c r="A115" s="44">
        <f>COUNT($A$1:A114)+1</f>
        <v>105</v>
      </c>
      <c r="B115" s="39" t="s">
        <v>122</v>
      </c>
      <c r="C115" s="39" t="s">
        <v>148</v>
      </c>
      <c r="D115" s="50" t="s">
        <v>157</v>
      </c>
      <c r="E115" s="49">
        <v>0</v>
      </c>
      <c r="F115" s="49">
        <v>0</v>
      </c>
      <c r="G115" s="49">
        <v>0</v>
      </c>
      <c r="H115" s="49">
        <v>0</v>
      </c>
      <c r="I115" s="41">
        <v>0</v>
      </c>
      <c r="J115" s="42">
        <f t="shared" si="46"/>
        <v>0</v>
      </c>
      <c r="K115" s="58">
        <v>0</v>
      </c>
      <c r="L115" s="58">
        <f t="shared" si="47"/>
        <v>0</v>
      </c>
      <c r="M115" s="58">
        <v>0</v>
      </c>
      <c r="N115" s="58">
        <f t="shared" si="48"/>
        <v>0</v>
      </c>
      <c r="O115" s="58">
        <v>0</v>
      </c>
      <c r="P115" s="58">
        <f t="shared" si="29"/>
        <v>0</v>
      </c>
      <c r="Q115" s="69"/>
      <c r="R115" s="38"/>
      <c r="S115" s="38">
        <v>1</v>
      </c>
      <c r="T115" s="38">
        <v>0</v>
      </c>
      <c r="U115" s="70">
        <v>0</v>
      </c>
      <c r="V115" s="70">
        <v>0</v>
      </c>
      <c r="W115" s="70">
        <v>0</v>
      </c>
      <c r="X115" s="72">
        <v>14</v>
      </c>
      <c r="Y115" s="70">
        <f t="shared" si="45"/>
        <v>-14</v>
      </c>
      <c r="Z115" s="38">
        <v>0</v>
      </c>
      <c r="AA115" s="72">
        <v>0</v>
      </c>
      <c r="AB115" s="70">
        <v>0</v>
      </c>
      <c r="AC115" s="70">
        <f t="shared" si="39"/>
        <v>0</v>
      </c>
      <c r="AD115" s="70">
        <f t="shared" si="40"/>
        <v>-14</v>
      </c>
      <c r="AE115" s="38"/>
      <c r="AF115" s="9"/>
      <c r="AG115" s="9"/>
      <c r="AH115" s="9"/>
      <c r="AI115" s="80"/>
      <c r="AJ115" s="10"/>
      <c r="AK115" s="11"/>
    </row>
    <row r="116" s="1" customFormat="1" spans="1:37">
      <c r="A116" s="44">
        <f>COUNT($A$1:A115)+1</f>
        <v>106</v>
      </c>
      <c r="B116" s="39" t="s">
        <v>122</v>
      </c>
      <c r="C116" s="39" t="s">
        <v>148</v>
      </c>
      <c r="D116" s="46" t="s">
        <v>158</v>
      </c>
      <c r="E116" s="41">
        <v>102.51</v>
      </c>
      <c r="F116" s="41">
        <v>34.6</v>
      </c>
      <c r="G116" s="86">
        <v>512.79</v>
      </c>
      <c r="H116" s="49">
        <v>170.39</v>
      </c>
      <c r="I116" s="91">
        <v>650</v>
      </c>
      <c r="J116" s="42">
        <f t="shared" si="46"/>
        <v>123.012</v>
      </c>
      <c r="K116" s="58">
        <v>123</v>
      </c>
      <c r="L116" s="58">
        <f t="shared" si="47"/>
        <v>615.348</v>
      </c>
      <c r="M116" s="58">
        <v>615</v>
      </c>
      <c r="N116" s="58">
        <f t="shared" si="48"/>
        <v>780</v>
      </c>
      <c r="O116" s="58">
        <v>780</v>
      </c>
      <c r="P116" s="58">
        <f t="shared" si="29"/>
        <v>0</v>
      </c>
      <c r="Q116" s="69">
        <f>(M116-K116)/K116</f>
        <v>4</v>
      </c>
      <c r="R116" s="38">
        <v>2</v>
      </c>
      <c r="S116" s="70">
        <v>1</v>
      </c>
      <c r="T116" s="49">
        <f>K116+(H116-F116)*1.5+(M116-K116)*R116</f>
        <v>1310.685</v>
      </c>
      <c r="U116" s="70">
        <v>1311</v>
      </c>
      <c r="V116" s="58">
        <f>12531/118328*U116</f>
        <v>138.835617943344</v>
      </c>
      <c r="W116" s="70">
        <v>139</v>
      </c>
      <c r="X116" s="44">
        <v>15</v>
      </c>
      <c r="Y116" s="70">
        <f t="shared" si="45"/>
        <v>124</v>
      </c>
      <c r="Z116" s="38">
        <v>18</v>
      </c>
      <c r="AA116" s="72">
        <v>0</v>
      </c>
      <c r="AB116" s="70">
        <v>0</v>
      </c>
      <c r="AC116" s="70">
        <f t="shared" si="39"/>
        <v>18</v>
      </c>
      <c r="AD116" s="70">
        <f t="shared" si="40"/>
        <v>124</v>
      </c>
      <c r="AE116" s="38"/>
      <c r="AF116" s="9"/>
      <c r="AG116" s="9"/>
      <c r="AH116" s="9"/>
      <c r="AI116" s="80"/>
      <c r="AJ116" s="10"/>
      <c r="AK116" s="11"/>
    </row>
    <row r="117" s="1" customFormat="1" spans="1:37">
      <c r="A117" s="44">
        <f>COUNT($A$1:A116)+1</f>
        <v>107</v>
      </c>
      <c r="B117" s="39" t="s">
        <v>122</v>
      </c>
      <c r="C117" s="39" t="s">
        <v>148</v>
      </c>
      <c r="D117" s="46" t="s">
        <v>159</v>
      </c>
      <c r="E117" s="49">
        <v>0</v>
      </c>
      <c r="F117" s="49">
        <v>0</v>
      </c>
      <c r="G117" s="49">
        <v>0</v>
      </c>
      <c r="H117" s="49">
        <v>0</v>
      </c>
      <c r="I117" s="91">
        <v>200</v>
      </c>
      <c r="J117" s="42">
        <f t="shared" si="46"/>
        <v>0</v>
      </c>
      <c r="K117" s="58">
        <v>0</v>
      </c>
      <c r="L117" s="58">
        <f t="shared" si="47"/>
        <v>0</v>
      </c>
      <c r="M117" s="58">
        <v>0</v>
      </c>
      <c r="N117" s="58">
        <f t="shared" si="48"/>
        <v>240</v>
      </c>
      <c r="O117" s="58">
        <v>240</v>
      </c>
      <c r="P117" s="58">
        <f t="shared" si="29"/>
        <v>0</v>
      </c>
      <c r="Q117" s="69"/>
      <c r="R117" s="38"/>
      <c r="S117" s="38">
        <v>1</v>
      </c>
      <c r="T117" s="38">
        <v>0</v>
      </c>
      <c r="U117" s="70">
        <v>0</v>
      </c>
      <c r="V117" s="70">
        <v>0</v>
      </c>
      <c r="W117" s="70">
        <v>0</v>
      </c>
      <c r="X117" s="72">
        <v>20</v>
      </c>
      <c r="Y117" s="70">
        <f t="shared" si="45"/>
        <v>-20</v>
      </c>
      <c r="Z117" s="38">
        <v>9</v>
      </c>
      <c r="AA117" s="72">
        <v>0</v>
      </c>
      <c r="AB117" s="70">
        <v>0</v>
      </c>
      <c r="AC117" s="70">
        <f t="shared" si="39"/>
        <v>9</v>
      </c>
      <c r="AD117" s="70">
        <f t="shared" si="40"/>
        <v>-20</v>
      </c>
      <c r="AE117" s="38"/>
      <c r="AF117" s="9"/>
      <c r="AG117" s="9"/>
      <c r="AH117" s="9"/>
      <c r="AI117" s="80"/>
      <c r="AJ117" s="10"/>
      <c r="AK117" s="11"/>
    </row>
    <row r="118" s="1" customFormat="1" spans="1:37">
      <c r="A118" s="44">
        <f>COUNT($A$1:A117)+1</f>
        <v>108</v>
      </c>
      <c r="B118" s="39" t="s">
        <v>122</v>
      </c>
      <c r="C118" s="39" t="s">
        <v>148</v>
      </c>
      <c r="D118" s="46" t="s">
        <v>160</v>
      </c>
      <c r="E118" s="49">
        <v>0</v>
      </c>
      <c r="F118" s="49">
        <v>0</v>
      </c>
      <c r="G118" s="49">
        <v>0</v>
      </c>
      <c r="H118" s="49">
        <v>0</v>
      </c>
      <c r="I118" s="91">
        <v>100</v>
      </c>
      <c r="J118" s="42">
        <f t="shared" si="46"/>
        <v>0</v>
      </c>
      <c r="K118" s="58">
        <v>0</v>
      </c>
      <c r="L118" s="58">
        <f t="shared" si="47"/>
        <v>0</v>
      </c>
      <c r="M118" s="58">
        <v>0</v>
      </c>
      <c r="N118" s="58">
        <f t="shared" si="48"/>
        <v>120</v>
      </c>
      <c r="O118" s="58">
        <v>120</v>
      </c>
      <c r="P118" s="58">
        <f t="shared" si="29"/>
        <v>0</v>
      </c>
      <c r="Q118" s="69"/>
      <c r="R118" s="38"/>
      <c r="S118" s="70">
        <v>1</v>
      </c>
      <c r="T118" s="38">
        <v>0</v>
      </c>
      <c r="U118" s="70">
        <v>0</v>
      </c>
      <c r="V118" s="70">
        <v>0</v>
      </c>
      <c r="W118" s="70">
        <v>0</v>
      </c>
      <c r="X118" s="70">
        <v>0</v>
      </c>
      <c r="Y118" s="70">
        <f t="shared" si="45"/>
        <v>0</v>
      </c>
      <c r="Z118" s="38">
        <v>3</v>
      </c>
      <c r="AA118" s="72">
        <v>0</v>
      </c>
      <c r="AB118" s="70">
        <v>0</v>
      </c>
      <c r="AC118" s="70">
        <f t="shared" si="39"/>
        <v>3</v>
      </c>
      <c r="AD118" s="70">
        <f t="shared" si="40"/>
        <v>0</v>
      </c>
      <c r="AE118" s="38" t="s">
        <v>81</v>
      </c>
      <c r="AF118" s="9"/>
      <c r="AG118" s="9"/>
      <c r="AH118" s="9"/>
      <c r="AI118" s="80"/>
      <c r="AJ118" s="10"/>
      <c r="AK118" s="11"/>
    </row>
    <row r="119" s="1" customFormat="1" spans="1:37">
      <c r="A119" s="44">
        <f>COUNT($A$1:A118)+1</f>
        <v>109</v>
      </c>
      <c r="B119" s="39" t="s">
        <v>122</v>
      </c>
      <c r="C119" s="39" t="s">
        <v>148</v>
      </c>
      <c r="D119" s="46" t="s">
        <v>161</v>
      </c>
      <c r="E119" s="49">
        <v>0</v>
      </c>
      <c r="F119" s="49">
        <v>0</v>
      </c>
      <c r="G119" s="49">
        <v>0</v>
      </c>
      <c r="H119" s="49">
        <v>0</v>
      </c>
      <c r="I119" s="91">
        <v>650</v>
      </c>
      <c r="J119" s="42">
        <f t="shared" si="46"/>
        <v>0</v>
      </c>
      <c r="K119" s="58">
        <v>0</v>
      </c>
      <c r="L119" s="58">
        <f t="shared" si="47"/>
        <v>0</v>
      </c>
      <c r="M119" s="58">
        <v>0</v>
      </c>
      <c r="N119" s="58">
        <f t="shared" si="48"/>
        <v>780</v>
      </c>
      <c r="O119" s="58">
        <v>780</v>
      </c>
      <c r="P119" s="58">
        <f t="shared" si="29"/>
        <v>0</v>
      </c>
      <c r="Q119" s="69"/>
      <c r="R119" s="38"/>
      <c r="S119" s="38">
        <v>1</v>
      </c>
      <c r="T119" s="38">
        <v>0</v>
      </c>
      <c r="U119" s="70">
        <v>0</v>
      </c>
      <c r="V119" s="70">
        <v>0</v>
      </c>
      <c r="W119" s="70">
        <v>0</v>
      </c>
      <c r="X119" s="70">
        <v>0</v>
      </c>
      <c r="Y119" s="70">
        <f t="shared" si="45"/>
        <v>0</v>
      </c>
      <c r="Z119" s="38">
        <v>0</v>
      </c>
      <c r="AA119" s="49">
        <f>I119/84712.5*2530</f>
        <v>19.4127194924008</v>
      </c>
      <c r="AB119" s="70">
        <v>19</v>
      </c>
      <c r="AC119" s="70">
        <f t="shared" si="39"/>
        <v>19</v>
      </c>
      <c r="AD119" s="70">
        <f t="shared" si="40"/>
        <v>19</v>
      </c>
      <c r="AE119" s="38" t="s">
        <v>81</v>
      </c>
      <c r="AF119" s="9"/>
      <c r="AG119" s="9"/>
      <c r="AH119" s="9"/>
      <c r="AI119" s="80"/>
      <c r="AJ119" s="10"/>
      <c r="AK119" s="11"/>
    </row>
    <row r="120" s="1" customFormat="1" spans="1:37">
      <c r="A120" s="44">
        <f>COUNT($A$1:A119)+1</f>
        <v>110</v>
      </c>
      <c r="B120" s="39" t="s">
        <v>122</v>
      </c>
      <c r="C120" s="39" t="s">
        <v>148</v>
      </c>
      <c r="D120" s="46" t="s">
        <v>162</v>
      </c>
      <c r="E120" s="49">
        <v>0</v>
      </c>
      <c r="F120" s="49">
        <v>0</v>
      </c>
      <c r="G120" s="49">
        <v>0</v>
      </c>
      <c r="H120" s="49">
        <v>0</v>
      </c>
      <c r="I120" s="91">
        <v>1000</v>
      </c>
      <c r="J120" s="42">
        <f t="shared" si="46"/>
        <v>0</v>
      </c>
      <c r="K120" s="58">
        <v>0</v>
      </c>
      <c r="L120" s="58">
        <f t="shared" si="47"/>
        <v>0</v>
      </c>
      <c r="M120" s="58">
        <v>0</v>
      </c>
      <c r="N120" s="58">
        <f t="shared" si="48"/>
        <v>1200</v>
      </c>
      <c r="O120" s="58">
        <v>1200</v>
      </c>
      <c r="P120" s="58">
        <f t="shared" si="29"/>
        <v>0</v>
      </c>
      <c r="Q120" s="69"/>
      <c r="R120" s="38"/>
      <c r="S120" s="70">
        <v>1</v>
      </c>
      <c r="T120" s="38">
        <v>0</v>
      </c>
      <c r="U120" s="70">
        <v>0</v>
      </c>
      <c r="V120" s="70">
        <v>0</v>
      </c>
      <c r="W120" s="70">
        <v>0</v>
      </c>
      <c r="X120" s="70">
        <v>0</v>
      </c>
      <c r="Y120" s="70">
        <f t="shared" si="45"/>
        <v>0</v>
      </c>
      <c r="Z120" s="38">
        <v>0</v>
      </c>
      <c r="AA120" s="49">
        <f>I120/84712.5*2530</f>
        <v>29.8657222960012</v>
      </c>
      <c r="AB120" s="70">
        <v>30</v>
      </c>
      <c r="AC120" s="70">
        <f t="shared" si="39"/>
        <v>30</v>
      </c>
      <c r="AD120" s="70">
        <f t="shared" si="40"/>
        <v>30</v>
      </c>
      <c r="AE120" s="38" t="s">
        <v>81</v>
      </c>
      <c r="AF120" s="9"/>
      <c r="AG120" s="9"/>
      <c r="AH120" s="9"/>
      <c r="AI120" s="80"/>
      <c r="AJ120" s="10"/>
      <c r="AK120" s="11"/>
    </row>
    <row r="121" s="1" customFormat="1" spans="1:37">
      <c r="A121" s="44">
        <f>COUNT($A$1:A117)+1</f>
        <v>108</v>
      </c>
      <c r="B121" s="39" t="s">
        <v>122</v>
      </c>
      <c r="C121" s="39" t="s">
        <v>148</v>
      </c>
      <c r="D121" s="46" t="s">
        <v>163</v>
      </c>
      <c r="E121" s="49">
        <v>0</v>
      </c>
      <c r="F121" s="49">
        <v>0</v>
      </c>
      <c r="G121" s="49">
        <v>52.71</v>
      </c>
      <c r="H121" s="49">
        <v>7.89</v>
      </c>
      <c r="I121" s="91">
        <v>300</v>
      </c>
      <c r="J121" s="42">
        <f t="shared" si="46"/>
        <v>0</v>
      </c>
      <c r="K121" s="58">
        <v>0</v>
      </c>
      <c r="L121" s="58">
        <f t="shared" si="47"/>
        <v>63.252</v>
      </c>
      <c r="M121" s="58">
        <v>63</v>
      </c>
      <c r="N121" s="58">
        <f t="shared" si="48"/>
        <v>360</v>
      </c>
      <c r="O121" s="58">
        <v>360</v>
      </c>
      <c r="P121" s="58">
        <f t="shared" si="29"/>
        <v>0</v>
      </c>
      <c r="Q121" s="71" t="s">
        <v>62</v>
      </c>
      <c r="R121" s="38">
        <v>1</v>
      </c>
      <c r="S121" s="38">
        <v>1</v>
      </c>
      <c r="T121" s="49">
        <f>K121+(H121-F121)*1.5+(M121-K121)*R121</f>
        <v>74.835</v>
      </c>
      <c r="U121" s="70">
        <v>75</v>
      </c>
      <c r="V121" s="58">
        <f>12531/118328*U121</f>
        <v>7.94254107227368</v>
      </c>
      <c r="W121" s="70">
        <v>8</v>
      </c>
      <c r="X121" s="72">
        <v>17</v>
      </c>
      <c r="Y121" s="70">
        <f t="shared" si="45"/>
        <v>-9</v>
      </c>
      <c r="Z121" s="38">
        <v>8</v>
      </c>
      <c r="AA121" s="72">
        <v>0</v>
      </c>
      <c r="AB121" s="70">
        <v>0</v>
      </c>
      <c r="AC121" s="70">
        <f t="shared" si="39"/>
        <v>8</v>
      </c>
      <c r="AD121" s="70">
        <f t="shared" si="40"/>
        <v>-9</v>
      </c>
      <c r="AE121" s="38"/>
      <c r="AF121" s="9"/>
      <c r="AG121" s="9"/>
      <c r="AH121" s="9"/>
      <c r="AI121" s="80"/>
      <c r="AJ121" s="10"/>
      <c r="AK121" s="11"/>
    </row>
    <row r="122" s="1" customFormat="1" spans="1:37">
      <c r="A122" s="44">
        <f>COUNT($A$1:A121)+1</f>
        <v>112</v>
      </c>
      <c r="B122" s="39" t="s">
        <v>122</v>
      </c>
      <c r="C122" s="39" t="s">
        <v>148</v>
      </c>
      <c r="D122" s="50" t="s">
        <v>164</v>
      </c>
      <c r="E122" s="49">
        <v>0</v>
      </c>
      <c r="F122" s="49">
        <v>0</v>
      </c>
      <c r="G122" s="49">
        <v>0</v>
      </c>
      <c r="H122" s="49">
        <v>0</v>
      </c>
      <c r="I122" s="41">
        <v>0</v>
      </c>
      <c r="J122" s="42">
        <f t="shared" si="46"/>
        <v>0</v>
      </c>
      <c r="K122" s="58">
        <v>0</v>
      </c>
      <c r="L122" s="58">
        <f t="shared" si="47"/>
        <v>0</v>
      </c>
      <c r="M122" s="58">
        <v>0</v>
      </c>
      <c r="N122" s="58">
        <f t="shared" si="48"/>
        <v>0</v>
      </c>
      <c r="O122" s="58">
        <v>0</v>
      </c>
      <c r="P122" s="58">
        <f t="shared" si="29"/>
        <v>0</v>
      </c>
      <c r="Q122" s="69"/>
      <c r="R122" s="38"/>
      <c r="S122" s="70">
        <v>1</v>
      </c>
      <c r="T122" s="38">
        <v>0</v>
      </c>
      <c r="U122" s="70">
        <v>0</v>
      </c>
      <c r="V122" s="70">
        <v>0</v>
      </c>
      <c r="W122" s="70">
        <v>0</v>
      </c>
      <c r="X122" s="72">
        <v>14</v>
      </c>
      <c r="Y122" s="70">
        <f t="shared" si="45"/>
        <v>-14</v>
      </c>
      <c r="Z122" s="38">
        <v>22</v>
      </c>
      <c r="AA122" s="72">
        <v>0</v>
      </c>
      <c r="AB122" s="70">
        <v>0</v>
      </c>
      <c r="AC122" s="70">
        <f t="shared" si="39"/>
        <v>22</v>
      </c>
      <c r="AD122" s="70">
        <f t="shared" si="40"/>
        <v>-14</v>
      </c>
      <c r="AE122" s="38"/>
      <c r="AF122" s="9"/>
      <c r="AG122" s="9"/>
      <c r="AH122" s="9"/>
      <c r="AI122" s="80"/>
      <c r="AJ122" s="10"/>
      <c r="AK122" s="11"/>
    </row>
    <row r="123" s="1" customFormat="1" spans="1:37">
      <c r="A123" s="44">
        <f>COUNT($A$1:A122)+1</f>
        <v>113</v>
      </c>
      <c r="B123" s="39" t="s">
        <v>122</v>
      </c>
      <c r="C123" s="39" t="s">
        <v>148</v>
      </c>
      <c r="D123" s="81" t="s">
        <v>165</v>
      </c>
      <c r="E123" s="41">
        <v>55.51</v>
      </c>
      <c r="F123" s="41">
        <v>52.94</v>
      </c>
      <c r="G123" s="49">
        <v>0</v>
      </c>
      <c r="H123" s="49">
        <v>0</v>
      </c>
      <c r="I123" s="41">
        <v>0</v>
      </c>
      <c r="J123" s="42">
        <f t="shared" si="46"/>
        <v>66.612</v>
      </c>
      <c r="K123" s="58">
        <v>67</v>
      </c>
      <c r="L123" s="58">
        <f t="shared" si="47"/>
        <v>0</v>
      </c>
      <c r="M123" s="58">
        <v>0</v>
      </c>
      <c r="N123" s="58">
        <f t="shared" si="48"/>
        <v>0</v>
      </c>
      <c r="O123" s="58">
        <v>0</v>
      </c>
      <c r="P123" s="58">
        <f t="shared" si="29"/>
        <v>0</v>
      </c>
      <c r="Q123" s="69">
        <f>(M123-K123)/K123</f>
        <v>-1</v>
      </c>
      <c r="R123" s="38">
        <v>2</v>
      </c>
      <c r="S123" s="38">
        <v>1</v>
      </c>
      <c r="T123" s="49">
        <f>K123+(H123-F123)*1.5+(M123-K123)*R123</f>
        <v>-146.41</v>
      </c>
      <c r="U123" s="70">
        <v>0</v>
      </c>
      <c r="V123" s="70">
        <v>0</v>
      </c>
      <c r="W123" s="70">
        <v>0</v>
      </c>
      <c r="X123" s="44">
        <v>25</v>
      </c>
      <c r="Y123" s="70">
        <f t="shared" si="45"/>
        <v>-25</v>
      </c>
      <c r="Z123" s="38">
        <v>5</v>
      </c>
      <c r="AA123" s="72">
        <v>0</v>
      </c>
      <c r="AB123" s="70">
        <v>0</v>
      </c>
      <c r="AC123" s="70">
        <f t="shared" si="39"/>
        <v>5</v>
      </c>
      <c r="AD123" s="70">
        <f t="shared" si="40"/>
        <v>-25</v>
      </c>
      <c r="AE123" s="38"/>
      <c r="AF123" s="9"/>
      <c r="AG123" s="9"/>
      <c r="AH123" s="9"/>
      <c r="AI123" s="80"/>
      <c r="AJ123" s="10"/>
      <c r="AK123" s="11"/>
    </row>
    <row r="124" s="1" customFormat="1" spans="1:37">
      <c r="A124" s="44">
        <f>COUNT($A$1:A123)+1</f>
        <v>114</v>
      </c>
      <c r="B124" s="39" t="s">
        <v>122</v>
      </c>
      <c r="C124" s="39" t="s">
        <v>148</v>
      </c>
      <c r="D124" s="87" t="s">
        <v>166</v>
      </c>
      <c r="E124" s="41">
        <v>164.77</v>
      </c>
      <c r="F124" s="41">
        <v>86.11</v>
      </c>
      <c r="G124" s="42">
        <v>1368.58</v>
      </c>
      <c r="H124" s="49">
        <v>567.55</v>
      </c>
      <c r="I124" s="91">
        <v>960</v>
      </c>
      <c r="J124" s="42">
        <f t="shared" si="46"/>
        <v>197.724</v>
      </c>
      <c r="K124" s="58">
        <v>198</v>
      </c>
      <c r="L124" s="58">
        <f t="shared" si="47"/>
        <v>1642.296</v>
      </c>
      <c r="M124" s="58">
        <v>1642</v>
      </c>
      <c r="N124" s="58">
        <f t="shared" si="48"/>
        <v>1152</v>
      </c>
      <c r="O124" s="58">
        <v>1152</v>
      </c>
      <c r="P124" s="58">
        <f t="shared" si="29"/>
        <v>0</v>
      </c>
      <c r="Q124" s="69">
        <f>(M124-K124)/K124</f>
        <v>7.29292929292929</v>
      </c>
      <c r="R124" s="38">
        <v>2</v>
      </c>
      <c r="S124" s="70">
        <v>1</v>
      </c>
      <c r="T124" s="49">
        <f>K124+(H124-F124)*1.5+(M124-K124)*R124</f>
        <v>3808.16</v>
      </c>
      <c r="U124" s="70">
        <v>3808</v>
      </c>
      <c r="V124" s="58">
        <f>12531/118328*U124</f>
        <v>403.269285376242</v>
      </c>
      <c r="W124" s="70">
        <v>404</v>
      </c>
      <c r="X124" s="44">
        <v>68</v>
      </c>
      <c r="Y124" s="70">
        <f t="shared" si="45"/>
        <v>336</v>
      </c>
      <c r="Z124" s="38">
        <v>44</v>
      </c>
      <c r="AA124" s="49">
        <f>I124/84712.5*2530</f>
        <v>28.6710934041611</v>
      </c>
      <c r="AB124" s="70">
        <v>29</v>
      </c>
      <c r="AC124" s="70">
        <f t="shared" si="39"/>
        <v>73</v>
      </c>
      <c r="AD124" s="70">
        <f t="shared" si="40"/>
        <v>365</v>
      </c>
      <c r="AE124" s="38"/>
      <c r="AF124" s="9"/>
      <c r="AG124" s="9"/>
      <c r="AH124" s="9"/>
      <c r="AI124" s="80"/>
      <c r="AJ124" s="10"/>
      <c r="AK124" s="11"/>
    </row>
    <row r="125" s="1" customFormat="1" spans="1:37">
      <c r="A125" s="44">
        <f>COUNT($A$1:A124)+1</f>
        <v>115</v>
      </c>
      <c r="B125" s="39" t="s">
        <v>122</v>
      </c>
      <c r="C125" s="39" t="s">
        <v>148</v>
      </c>
      <c r="D125" s="40" t="s">
        <v>167</v>
      </c>
      <c r="E125" s="49">
        <v>0</v>
      </c>
      <c r="F125" s="49">
        <v>0</v>
      </c>
      <c r="G125" s="49">
        <v>0</v>
      </c>
      <c r="H125" s="49">
        <v>0</v>
      </c>
      <c r="I125" s="91">
        <v>200</v>
      </c>
      <c r="J125" s="42">
        <f t="shared" si="46"/>
        <v>0</v>
      </c>
      <c r="K125" s="58">
        <v>0</v>
      </c>
      <c r="L125" s="58">
        <f t="shared" si="47"/>
        <v>0</v>
      </c>
      <c r="M125" s="58">
        <v>0</v>
      </c>
      <c r="N125" s="58">
        <f t="shared" si="48"/>
        <v>240</v>
      </c>
      <c r="O125" s="58">
        <v>240</v>
      </c>
      <c r="P125" s="58">
        <f t="shared" si="29"/>
        <v>0</v>
      </c>
      <c r="Q125" s="69"/>
      <c r="R125" s="38"/>
      <c r="S125" s="38">
        <v>1</v>
      </c>
      <c r="T125" s="38">
        <v>0</v>
      </c>
      <c r="U125" s="70">
        <v>0</v>
      </c>
      <c r="V125" s="70">
        <v>0</v>
      </c>
      <c r="W125" s="70">
        <v>0</v>
      </c>
      <c r="X125" s="44">
        <v>5</v>
      </c>
      <c r="Y125" s="70">
        <f t="shared" si="45"/>
        <v>-5</v>
      </c>
      <c r="Z125" s="38">
        <v>9</v>
      </c>
      <c r="AA125" s="72">
        <v>0</v>
      </c>
      <c r="AB125" s="70">
        <v>0</v>
      </c>
      <c r="AC125" s="70">
        <f t="shared" si="39"/>
        <v>9</v>
      </c>
      <c r="AD125" s="70">
        <f t="shared" si="40"/>
        <v>-5</v>
      </c>
      <c r="AE125" s="38"/>
      <c r="AF125" s="9"/>
      <c r="AG125" s="9"/>
      <c r="AH125" s="9"/>
      <c r="AI125" s="80"/>
      <c r="AJ125" s="10"/>
      <c r="AK125" s="11"/>
    </row>
    <row r="126" s="1" customFormat="1" spans="1:37">
      <c r="A126" s="44">
        <f>COUNT($A$1:A125)+1</f>
        <v>116</v>
      </c>
      <c r="B126" s="39" t="s">
        <v>122</v>
      </c>
      <c r="C126" s="39" t="s">
        <v>148</v>
      </c>
      <c r="D126" s="40" t="s">
        <v>168</v>
      </c>
      <c r="E126" s="49">
        <v>0</v>
      </c>
      <c r="F126" s="49">
        <v>0</v>
      </c>
      <c r="G126" s="49">
        <v>336.97</v>
      </c>
      <c r="H126" s="49">
        <v>111</v>
      </c>
      <c r="I126" s="91">
        <v>380</v>
      </c>
      <c r="J126" s="42">
        <f t="shared" si="46"/>
        <v>0</v>
      </c>
      <c r="K126" s="58">
        <v>0</v>
      </c>
      <c r="L126" s="58">
        <f t="shared" si="47"/>
        <v>404.364</v>
      </c>
      <c r="M126" s="58">
        <v>405</v>
      </c>
      <c r="N126" s="58">
        <f t="shared" si="48"/>
        <v>456</v>
      </c>
      <c r="O126" s="58">
        <v>456</v>
      </c>
      <c r="P126" s="58">
        <f t="shared" si="29"/>
        <v>0</v>
      </c>
      <c r="Q126" s="71" t="s">
        <v>62</v>
      </c>
      <c r="R126" s="38">
        <v>1</v>
      </c>
      <c r="S126" s="70">
        <v>1</v>
      </c>
      <c r="T126" s="49">
        <f>K126+(H126-F126)*1.5+(M126-K126)*R126</f>
        <v>571.5</v>
      </c>
      <c r="U126" s="70">
        <v>572</v>
      </c>
      <c r="V126" s="58">
        <f>12531/118328*U126</f>
        <v>60.5751132445406</v>
      </c>
      <c r="W126" s="70">
        <v>61</v>
      </c>
      <c r="X126" s="44">
        <v>34</v>
      </c>
      <c r="Y126" s="70">
        <f t="shared" si="45"/>
        <v>27</v>
      </c>
      <c r="Z126" s="38">
        <v>13</v>
      </c>
      <c r="AA126" s="72">
        <v>0</v>
      </c>
      <c r="AB126" s="70">
        <v>0</v>
      </c>
      <c r="AC126" s="70">
        <f t="shared" si="39"/>
        <v>13</v>
      </c>
      <c r="AD126" s="70">
        <f t="shared" si="40"/>
        <v>27</v>
      </c>
      <c r="AE126" s="38"/>
      <c r="AF126" s="9"/>
      <c r="AG126" s="9"/>
      <c r="AH126" s="9"/>
      <c r="AI126" s="80"/>
      <c r="AJ126" s="10"/>
      <c r="AK126" s="11"/>
    </row>
    <row r="127" s="1" customFormat="1" spans="1:37">
      <c r="A127" s="44">
        <f>COUNT($A$1:A126)+1</f>
        <v>117</v>
      </c>
      <c r="B127" s="39" t="s">
        <v>122</v>
      </c>
      <c r="C127" s="39" t="s">
        <v>148</v>
      </c>
      <c r="D127" s="40" t="s">
        <v>169</v>
      </c>
      <c r="E127" s="49">
        <v>0</v>
      </c>
      <c r="F127" s="49">
        <v>0</v>
      </c>
      <c r="G127" s="49">
        <v>0</v>
      </c>
      <c r="H127" s="49">
        <v>0</v>
      </c>
      <c r="I127" s="41"/>
      <c r="J127" s="42">
        <f t="shared" si="46"/>
        <v>0</v>
      </c>
      <c r="K127" s="58">
        <v>0</v>
      </c>
      <c r="L127" s="58">
        <f t="shared" si="47"/>
        <v>0</v>
      </c>
      <c r="M127" s="58">
        <v>0</v>
      </c>
      <c r="N127" s="58">
        <f t="shared" si="48"/>
        <v>0</v>
      </c>
      <c r="O127" s="58">
        <v>0</v>
      </c>
      <c r="P127" s="58">
        <f t="shared" si="29"/>
        <v>0</v>
      </c>
      <c r="Q127" s="69"/>
      <c r="R127" s="38"/>
      <c r="S127" s="38">
        <v>1</v>
      </c>
      <c r="T127" s="38">
        <v>0</v>
      </c>
      <c r="U127" s="70">
        <v>0</v>
      </c>
      <c r="V127" s="70">
        <v>0</v>
      </c>
      <c r="W127" s="70">
        <v>0</v>
      </c>
      <c r="X127" s="44">
        <v>35</v>
      </c>
      <c r="Y127" s="70">
        <f t="shared" si="45"/>
        <v>-35</v>
      </c>
      <c r="Z127" s="38">
        <v>22</v>
      </c>
      <c r="AA127" s="72">
        <v>0</v>
      </c>
      <c r="AB127" s="70">
        <v>0</v>
      </c>
      <c r="AC127" s="70">
        <f t="shared" si="39"/>
        <v>22</v>
      </c>
      <c r="AD127" s="70">
        <f t="shared" si="40"/>
        <v>-35</v>
      </c>
      <c r="AE127" s="38"/>
      <c r="AF127" s="9"/>
      <c r="AG127" s="9"/>
      <c r="AH127" s="9"/>
      <c r="AI127" s="80"/>
      <c r="AJ127" s="10"/>
      <c r="AK127" s="11"/>
    </row>
    <row r="128" s="1" customFormat="1" spans="1:37">
      <c r="A128" s="44">
        <f>COUNT($A$1:A127)+1</f>
        <v>118</v>
      </c>
      <c r="B128" s="39" t="s">
        <v>122</v>
      </c>
      <c r="C128" s="39" t="s">
        <v>148</v>
      </c>
      <c r="D128" s="40" t="s">
        <v>170</v>
      </c>
      <c r="E128" s="49">
        <v>0</v>
      </c>
      <c r="F128" s="49">
        <v>0</v>
      </c>
      <c r="G128" s="49">
        <v>0</v>
      </c>
      <c r="H128" s="49">
        <v>0</v>
      </c>
      <c r="I128" s="91">
        <v>100</v>
      </c>
      <c r="J128" s="42">
        <f t="shared" si="46"/>
        <v>0</v>
      </c>
      <c r="K128" s="58">
        <v>0</v>
      </c>
      <c r="L128" s="58">
        <f t="shared" si="47"/>
        <v>0</v>
      </c>
      <c r="M128" s="58">
        <v>0</v>
      </c>
      <c r="N128" s="58">
        <f t="shared" si="48"/>
        <v>120</v>
      </c>
      <c r="O128" s="58">
        <v>120</v>
      </c>
      <c r="P128" s="58">
        <f t="shared" si="29"/>
        <v>0</v>
      </c>
      <c r="Q128" s="69"/>
      <c r="R128" s="38"/>
      <c r="S128" s="70">
        <v>1</v>
      </c>
      <c r="T128" s="38">
        <v>0</v>
      </c>
      <c r="U128" s="70">
        <v>0</v>
      </c>
      <c r="V128" s="70">
        <v>0</v>
      </c>
      <c r="W128" s="70">
        <v>0</v>
      </c>
      <c r="X128" s="44">
        <v>22</v>
      </c>
      <c r="Y128" s="70">
        <f t="shared" si="45"/>
        <v>-22</v>
      </c>
      <c r="Z128" s="38">
        <v>5</v>
      </c>
      <c r="AA128" s="72">
        <v>0</v>
      </c>
      <c r="AB128" s="70">
        <v>0</v>
      </c>
      <c r="AC128" s="70">
        <f t="shared" si="39"/>
        <v>5</v>
      </c>
      <c r="AD128" s="70">
        <f t="shared" si="40"/>
        <v>-22</v>
      </c>
      <c r="AE128" s="38"/>
      <c r="AF128" s="9"/>
      <c r="AG128" s="9"/>
      <c r="AH128" s="9"/>
      <c r="AI128" s="80"/>
      <c r="AJ128" s="10"/>
      <c r="AK128" s="11"/>
    </row>
    <row r="129" s="1" customFormat="1" spans="1:37">
      <c r="A129" s="44">
        <f>COUNT($A$1:A128)+1</f>
        <v>119</v>
      </c>
      <c r="B129" s="39" t="s">
        <v>122</v>
      </c>
      <c r="C129" s="39" t="s">
        <v>148</v>
      </c>
      <c r="D129" s="40" t="s">
        <v>171</v>
      </c>
      <c r="E129" s="49">
        <v>0</v>
      </c>
      <c r="F129" s="49">
        <v>0</v>
      </c>
      <c r="G129" s="49">
        <v>0</v>
      </c>
      <c r="H129" s="49">
        <v>0</v>
      </c>
      <c r="I129" s="91">
        <v>200</v>
      </c>
      <c r="J129" s="42">
        <f t="shared" si="46"/>
        <v>0</v>
      </c>
      <c r="K129" s="58">
        <v>0</v>
      </c>
      <c r="L129" s="58">
        <f t="shared" si="47"/>
        <v>0</v>
      </c>
      <c r="M129" s="58">
        <v>0</v>
      </c>
      <c r="N129" s="58">
        <f t="shared" si="48"/>
        <v>240</v>
      </c>
      <c r="O129" s="58">
        <v>240</v>
      </c>
      <c r="P129" s="58">
        <f t="shared" si="29"/>
        <v>0</v>
      </c>
      <c r="Q129" s="69"/>
      <c r="R129" s="38"/>
      <c r="S129" s="38">
        <v>1</v>
      </c>
      <c r="T129" s="38">
        <v>0</v>
      </c>
      <c r="U129" s="70">
        <v>0</v>
      </c>
      <c r="V129" s="70">
        <v>0</v>
      </c>
      <c r="W129" s="70">
        <v>0</v>
      </c>
      <c r="X129" s="44">
        <v>10</v>
      </c>
      <c r="Y129" s="70">
        <f t="shared" si="45"/>
        <v>-10</v>
      </c>
      <c r="Z129" s="38">
        <v>6</v>
      </c>
      <c r="AA129" s="72">
        <v>0</v>
      </c>
      <c r="AB129" s="70">
        <v>0</v>
      </c>
      <c r="AC129" s="70">
        <f t="shared" si="39"/>
        <v>6</v>
      </c>
      <c r="AD129" s="70">
        <f t="shared" si="40"/>
        <v>-10</v>
      </c>
      <c r="AE129" s="38"/>
      <c r="AF129" s="9"/>
      <c r="AG129" s="9"/>
      <c r="AH129" s="9"/>
      <c r="AI129" s="80"/>
      <c r="AJ129" s="10"/>
      <c r="AK129" s="11"/>
    </row>
    <row r="130" s="1" customFormat="1" spans="1:37">
      <c r="A130" s="44">
        <f>COUNT($A$1:A129)+1</f>
        <v>120</v>
      </c>
      <c r="B130" s="39" t="s">
        <v>122</v>
      </c>
      <c r="C130" s="39" t="s">
        <v>148</v>
      </c>
      <c r="D130" s="40" t="s">
        <v>172</v>
      </c>
      <c r="E130" s="49">
        <v>0</v>
      </c>
      <c r="F130" s="49">
        <v>0</v>
      </c>
      <c r="G130" s="49">
        <v>0</v>
      </c>
      <c r="H130" s="49">
        <v>0</v>
      </c>
      <c r="I130" s="91">
        <v>100</v>
      </c>
      <c r="J130" s="42">
        <f t="shared" si="46"/>
        <v>0</v>
      </c>
      <c r="K130" s="58">
        <v>0</v>
      </c>
      <c r="L130" s="58">
        <f t="shared" si="47"/>
        <v>0</v>
      </c>
      <c r="M130" s="58">
        <v>0</v>
      </c>
      <c r="N130" s="58">
        <f t="shared" si="48"/>
        <v>120</v>
      </c>
      <c r="O130" s="58">
        <v>120</v>
      </c>
      <c r="P130" s="58">
        <f t="shared" si="29"/>
        <v>0</v>
      </c>
      <c r="Q130" s="69"/>
      <c r="R130" s="38"/>
      <c r="S130" s="70">
        <v>1</v>
      </c>
      <c r="T130" s="38">
        <v>0</v>
      </c>
      <c r="U130" s="70">
        <v>0</v>
      </c>
      <c r="V130" s="70">
        <v>0</v>
      </c>
      <c r="W130" s="70">
        <v>0</v>
      </c>
      <c r="X130" s="44">
        <v>15</v>
      </c>
      <c r="Y130" s="70">
        <f t="shared" si="45"/>
        <v>-15</v>
      </c>
      <c r="Z130" s="38">
        <v>4</v>
      </c>
      <c r="AA130" s="72">
        <v>0</v>
      </c>
      <c r="AB130" s="70">
        <v>0</v>
      </c>
      <c r="AC130" s="70">
        <f t="shared" si="39"/>
        <v>4</v>
      </c>
      <c r="AD130" s="70">
        <f t="shared" si="40"/>
        <v>-15</v>
      </c>
      <c r="AE130" s="38"/>
      <c r="AF130" s="9"/>
      <c r="AG130" s="9"/>
      <c r="AH130" s="9"/>
      <c r="AI130" s="80"/>
      <c r="AJ130" s="10"/>
      <c r="AK130" s="11"/>
    </row>
    <row r="131" s="1" customFormat="1" spans="1:37">
      <c r="A131" s="44">
        <f>COUNT($A$1:A130)+1</f>
        <v>121</v>
      </c>
      <c r="B131" s="39" t="s">
        <v>122</v>
      </c>
      <c r="C131" s="39" t="s">
        <v>148</v>
      </c>
      <c r="D131" s="40" t="s">
        <v>173</v>
      </c>
      <c r="E131" s="49">
        <v>0</v>
      </c>
      <c r="F131" s="49">
        <v>0</v>
      </c>
      <c r="G131" s="49">
        <v>0</v>
      </c>
      <c r="H131" s="49">
        <v>0</v>
      </c>
      <c r="I131" s="41">
        <v>0</v>
      </c>
      <c r="J131" s="42">
        <f t="shared" si="46"/>
        <v>0</v>
      </c>
      <c r="K131" s="58">
        <v>0</v>
      </c>
      <c r="L131" s="58">
        <f t="shared" si="47"/>
        <v>0</v>
      </c>
      <c r="M131" s="58">
        <v>0</v>
      </c>
      <c r="N131" s="58">
        <f t="shared" si="48"/>
        <v>0</v>
      </c>
      <c r="O131" s="58">
        <v>0</v>
      </c>
      <c r="P131" s="58">
        <f t="shared" si="29"/>
        <v>0</v>
      </c>
      <c r="Q131" s="69"/>
      <c r="R131" s="38"/>
      <c r="S131" s="38">
        <v>1</v>
      </c>
      <c r="T131" s="38">
        <v>0</v>
      </c>
      <c r="U131" s="70">
        <v>0</v>
      </c>
      <c r="V131" s="70">
        <v>0</v>
      </c>
      <c r="W131" s="70">
        <v>0</v>
      </c>
      <c r="X131" s="44">
        <v>10</v>
      </c>
      <c r="Y131" s="70">
        <f t="shared" si="45"/>
        <v>-10</v>
      </c>
      <c r="Z131" s="38">
        <v>0</v>
      </c>
      <c r="AA131" s="72">
        <v>0</v>
      </c>
      <c r="AB131" s="70">
        <v>0</v>
      </c>
      <c r="AC131" s="70">
        <f t="shared" si="39"/>
        <v>0</v>
      </c>
      <c r="AD131" s="70">
        <f t="shared" si="40"/>
        <v>-10</v>
      </c>
      <c r="AE131" s="38"/>
      <c r="AF131" s="9"/>
      <c r="AG131" s="9"/>
      <c r="AH131" s="9"/>
      <c r="AI131" s="80"/>
      <c r="AJ131" s="10"/>
      <c r="AK131" s="11"/>
    </row>
    <row r="132" s="1" customFormat="1" spans="1:37">
      <c r="A132" s="44">
        <f>COUNT($A$1:A131)+1</f>
        <v>122</v>
      </c>
      <c r="B132" s="39" t="s">
        <v>122</v>
      </c>
      <c r="C132" s="39" t="s">
        <v>148</v>
      </c>
      <c r="D132" s="40" t="s">
        <v>174</v>
      </c>
      <c r="E132" s="49">
        <v>0</v>
      </c>
      <c r="F132" s="49">
        <v>0</v>
      </c>
      <c r="G132" s="49">
        <v>0</v>
      </c>
      <c r="H132" s="49">
        <v>0</v>
      </c>
      <c r="I132" s="91">
        <v>400</v>
      </c>
      <c r="J132" s="42">
        <f t="shared" si="46"/>
        <v>0</v>
      </c>
      <c r="K132" s="58">
        <v>0</v>
      </c>
      <c r="L132" s="58">
        <f t="shared" si="47"/>
        <v>0</v>
      </c>
      <c r="M132" s="58">
        <v>0</v>
      </c>
      <c r="N132" s="58">
        <f t="shared" si="48"/>
        <v>480</v>
      </c>
      <c r="O132" s="58">
        <v>480</v>
      </c>
      <c r="P132" s="58">
        <f t="shared" si="29"/>
        <v>0</v>
      </c>
      <c r="Q132" s="69"/>
      <c r="R132" s="38"/>
      <c r="S132" s="70">
        <v>1</v>
      </c>
      <c r="T132" s="38">
        <v>0</v>
      </c>
      <c r="U132" s="70">
        <v>0</v>
      </c>
      <c r="V132" s="70">
        <v>0</v>
      </c>
      <c r="W132" s="70">
        <v>0</v>
      </c>
      <c r="X132" s="44">
        <v>10</v>
      </c>
      <c r="Y132" s="70">
        <f t="shared" si="45"/>
        <v>-10</v>
      </c>
      <c r="Z132" s="38">
        <v>5</v>
      </c>
      <c r="AA132" s="72">
        <v>0</v>
      </c>
      <c r="AB132" s="70">
        <v>0</v>
      </c>
      <c r="AC132" s="70">
        <f t="shared" si="39"/>
        <v>5</v>
      </c>
      <c r="AD132" s="70">
        <f t="shared" si="40"/>
        <v>-10</v>
      </c>
      <c r="AE132" s="38"/>
      <c r="AF132" s="9"/>
      <c r="AG132" s="9"/>
      <c r="AH132" s="9"/>
      <c r="AI132" s="80"/>
      <c r="AJ132" s="10"/>
      <c r="AK132" s="11"/>
    </row>
    <row r="133" s="1" customFormat="1" spans="1:37">
      <c r="A133" s="44">
        <f>COUNT($A$1:A132)+1</f>
        <v>123</v>
      </c>
      <c r="B133" s="39" t="s">
        <v>122</v>
      </c>
      <c r="C133" s="39" t="s">
        <v>175</v>
      </c>
      <c r="D133" s="40" t="s">
        <v>176</v>
      </c>
      <c r="E133" s="41">
        <v>1070.2</v>
      </c>
      <c r="F133" s="41">
        <v>239.95</v>
      </c>
      <c r="G133" s="49">
        <v>945.02</v>
      </c>
      <c r="H133" s="47">
        <v>410.68</v>
      </c>
      <c r="I133" s="91">
        <v>1960</v>
      </c>
      <c r="J133" s="42">
        <f t="shared" si="46"/>
        <v>1284.24</v>
      </c>
      <c r="K133" s="58">
        <v>1285</v>
      </c>
      <c r="L133" s="58">
        <f t="shared" si="47"/>
        <v>1134.024</v>
      </c>
      <c r="M133" s="58">
        <v>1134</v>
      </c>
      <c r="N133" s="58">
        <f t="shared" si="48"/>
        <v>2352</v>
      </c>
      <c r="O133" s="58">
        <v>2352</v>
      </c>
      <c r="P133" s="58">
        <f t="shared" si="29"/>
        <v>0</v>
      </c>
      <c r="Q133" s="69">
        <f t="shared" ref="Q133:Q138" si="49">(M133-K133)/K133</f>
        <v>-0.117509727626459</v>
      </c>
      <c r="R133" s="58">
        <v>1.75</v>
      </c>
      <c r="S133" s="38">
        <v>1</v>
      </c>
      <c r="T133" s="49">
        <f t="shared" ref="T133:T138" si="50">K133+(H133-F133)*1.5+(M133-K133)*R133</f>
        <v>1276.845</v>
      </c>
      <c r="U133" s="70">
        <v>1277</v>
      </c>
      <c r="V133" s="58">
        <f t="shared" ref="V133:V138" si="51">12531/118328*U133</f>
        <v>135.234999323913</v>
      </c>
      <c r="W133" s="70">
        <v>135</v>
      </c>
      <c r="X133" s="44">
        <v>64</v>
      </c>
      <c r="Y133" s="70">
        <f t="shared" si="45"/>
        <v>71</v>
      </c>
      <c r="Z133" s="38">
        <v>62</v>
      </c>
      <c r="AA133" s="49">
        <f>I133/84712.5*2530</f>
        <v>58.5368157001623</v>
      </c>
      <c r="AB133" s="76">
        <v>58</v>
      </c>
      <c r="AC133" s="70">
        <f t="shared" si="39"/>
        <v>120</v>
      </c>
      <c r="AD133" s="70">
        <f t="shared" si="40"/>
        <v>129</v>
      </c>
      <c r="AE133" s="38"/>
      <c r="AF133" s="9"/>
      <c r="AG133" s="9"/>
      <c r="AH133" s="9"/>
      <c r="AI133" s="80"/>
      <c r="AJ133" s="10"/>
      <c r="AK133" s="11"/>
    </row>
    <row r="134" s="1" customFormat="1" spans="1:37">
      <c r="A134" s="44">
        <f>COUNT($A$1:A133)+1</f>
        <v>124</v>
      </c>
      <c r="B134" s="39" t="s">
        <v>122</v>
      </c>
      <c r="C134" s="39" t="s">
        <v>175</v>
      </c>
      <c r="D134" s="40" t="s">
        <v>177</v>
      </c>
      <c r="E134" s="41">
        <v>469.78</v>
      </c>
      <c r="F134" s="41">
        <v>160.02</v>
      </c>
      <c r="G134" s="42">
        <v>473.03</v>
      </c>
      <c r="H134" s="45">
        <v>137.9</v>
      </c>
      <c r="I134" s="91">
        <v>800</v>
      </c>
      <c r="J134" s="42">
        <f t="shared" si="46"/>
        <v>563.736</v>
      </c>
      <c r="K134" s="58">
        <v>564</v>
      </c>
      <c r="L134" s="58">
        <f t="shared" si="47"/>
        <v>567.636</v>
      </c>
      <c r="M134" s="58">
        <v>567</v>
      </c>
      <c r="N134" s="58">
        <f t="shared" si="48"/>
        <v>960</v>
      </c>
      <c r="O134" s="58">
        <v>960</v>
      </c>
      <c r="P134" s="58">
        <f t="shared" si="29"/>
        <v>0</v>
      </c>
      <c r="Q134" s="69">
        <f t="shared" si="49"/>
        <v>0.00531914893617021</v>
      </c>
      <c r="R134" s="38">
        <v>1.25</v>
      </c>
      <c r="S134" s="70">
        <v>1</v>
      </c>
      <c r="T134" s="49">
        <f t="shared" si="50"/>
        <v>534.57</v>
      </c>
      <c r="U134" s="70">
        <v>535</v>
      </c>
      <c r="V134" s="58">
        <f t="shared" si="51"/>
        <v>56.6567929822189</v>
      </c>
      <c r="W134" s="70">
        <v>57</v>
      </c>
      <c r="X134" s="44">
        <v>50</v>
      </c>
      <c r="Y134" s="70">
        <f t="shared" si="45"/>
        <v>7</v>
      </c>
      <c r="Z134" s="38">
        <v>40</v>
      </c>
      <c r="AA134" s="49">
        <f>I134/84712.5*2530</f>
        <v>23.8925778368009</v>
      </c>
      <c r="AB134" s="70">
        <v>24</v>
      </c>
      <c r="AC134" s="70">
        <f t="shared" si="39"/>
        <v>64</v>
      </c>
      <c r="AD134" s="70">
        <f t="shared" si="40"/>
        <v>31</v>
      </c>
      <c r="AE134" s="38"/>
      <c r="AF134" s="9"/>
      <c r="AG134" s="9"/>
      <c r="AH134" s="9"/>
      <c r="AI134" s="80"/>
      <c r="AJ134" s="10"/>
      <c r="AK134" s="11"/>
    </row>
    <row r="135" s="1" customFormat="1" spans="1:37">
      <c r="A135" s="44">
        <f>COUNT($A$1:A134)+1</f>
        <v>125</v>
      </c>
      <c r="B135" s="39" t="s">
        <v>122</v>
      </c>
      <c r="C135" s="39" t="s">
        <v>175</v>
      </c>
      <c r="D135" s="40" t="s">
        <v>178</v>
      </c>
      <c r="E135" s="41">
        <v>375.67</v>
      </c>
      <c r="F135" s="41">
        <v>146.23</v>
      </c>
      <c r="G135" s="42">
        <v>343.28</v>
      </c>
      <c r="H135" s="45">
        <v>153.7</v>
      </c>
      <c r="I135" s="91">
        <v>600</v>
      </c>
      <c r="J135" s="42">
        <f t="shared" si="46"/>
        <v>450.804</v>
      </c>
      <c r="K135" s="58">
        <v>450</v>
      </c>
      <c r="L135" s="58">
        <f t="shared" si="47"/>
        <v>411.936</v>
      </c>
      <c r="M135" s="58">
        <v>412</v>
      </c>
      <c r="N135" s="58">
        <f t="shared" si="48"/>
        <v>720</v>
      </c>
      <c r="O135" s="58">
        <v>720</v>
      </c>
      <c r="P135" s="58">
        <f t="shared" si="29"/>
        <v>0</v>
      </c>
      <c r="Q135" s="69">
        <f t="shared" si="49"/>
        <v>-0.0844444444444444</v>
      </c>
      <c r="R135" s="38">
        <v>1.5</v>
      </c>
      <c r="S135" s="38">
        <v>1</v>
      </c>
      <c r="T135" s="49">
        <f t="shared" si="50"/>
        <v>404.205</v>
      </c>
      <c r="U135" s="70">
        <v>404</v>
      </c>
      <c r="V135" s="58">
        <f t="shared" si="51"/>
        <v>42.7838212426476</v>
      </c>
      <c r="W135" s="70">
        <v>43</v>
      </c>
      <c r="X135" s="44">
        <v>31</v>
      </c>
      <c r="Y135" s="70">
        <f t="shared" si="45"/>
        <v>12</v>
      </c>
      <c r="Z135" s="38">
        <v>34</v>
      </c>
      <c r="AA135" s="49">
        <f>I135/84712.5*2530</f>
        <v>17.9194333776007</v>
      </c>
      <c r="AB135" s="70">
        <v>18</v>
      </c>
      <c r="AC135" s="70">
        <f t="shared" si="39"/>
        <v>52</v>
      </c>
      <c r="AD135" s="70">
        <f t="shared" si="40"/>
        <v>30</v>
      </c>
      <c r="AE135" s="38"/>
      <c r="AF135" s="9"/>
      <c r="AG135" s="9"/>
      <c r="AH135" s="9"/>
      <c r="AI135" s="80"/>
      <c r="AJ135" s="10"/>
      <c r="AK135" s="11"/>
    </row>
    <row r="136" s="1" customFormat="1" spans="1:37">
      <c r="A136" s="44">
        <f>COUNT($A$1:A135)+1</f>
        <v>126</v>
      </c>
      <c r="B136" s="39" t="s">
        <v>122</v>
      </c>
      <c r="C136" s="39" t="s">
        <v>175</v>
      </c>
      <c r="D136" s="87" t="s">
        <v>179</v>
      </c>
      <c r="E136" s="41">
        <v>275.38</v>
      </c>
      <c r="F136" s="41">
        <v>98.09</v>
      </c>
      <c r="G136" s="42">
        <v>293.71</v>
      </c>
      <c r="H136" s="45">
        <v>98.19</v>
      </c>
      <c r="I136" s="91">
        <v>900</v>
      </c>
      <c r="J136" s="42">
        <f t="shared" si="46"/>
        <v>330.456</v>
      </c>
      <c r="K136" s="58">
        <v>330</v>
      </c>
      <c r="L136" s="58">
        <f t="shared" si="47"/>
        <v>352.452</v>
      </c>
      <c r="M136" s="58">
        <v>352</v>
      </c>
      <c r="N136" s="58">
        <f t="shared" si="48"/>
        <v>1080</v>
      </c>
      <c r="O136" s="58">
        <v>1080</v>
      </c>
      <c r="P136" s="58">
        <f t="shared" si="29"/>
        <v>0</v>
      </c>
      <c r="Q136" s="69">
        <f t="shared" si="49"/>
        <v>0.0666666666666667</v>
      </c>
      <c r="R136" s="38">
        <v>1.5</v>
      </c>
      <c r="S136" s="70">
        <v>1</v>
      </c>
      <c r="T136" s="49">
        <f t="shared" si="50"/>
        <v>363.15</v>
      </c>
      <c r="U136" s="70">
        <v>363</v>
      </c>
      <c r="V136" s="58">
        <f t="shared" si="51"/>
        <v>38.4418987898046</v>
      </c>
      <c r="W136" s="70">
        <v>38</v>
      </c>
      <c r="X136" s="44">
        <v>72</v>
      </c>
      <c r="Y136" s="70">
        <f t="shared" si="45"/>
        <v>-34</v>
      </c>
      <c r="Z136" s="38">
        <v>36</v>
      </c>
      <c r="AA136" s="49">
        <v>0</v>
      </c>
      <c r="AB136" s="70">
        <v>0</v>
      </c>
      <c r="AC136" s="70">
        <f t="shared" ref="AC136:AC200" si="52">Z136+AB136</f>
        <v>36</v>
      </c>
      <c r="AD136" s="70">
        <f t="shared" ref="AD136:AD200" si="53">Y136+AB136</f>
        <v>-34</v>
      </c>
      <c r="AE136" s="38"/>
      <c r="AF136" s="9" t="s">
        <v>95</v>
      </c>
      <c r="AG136" s="9"/>
      <c r="AH136" s="9"/>
      <c r="AI136" s="80"/>
      <c r="AJ136" s="10"/>
      <c r="AK136" s="11"/>
    </row>
    <row r="137" s="1" customFormat="1" ht="24" spans="1:37">
      <c r="A137" s="44">
        <f>COUNT($A$1:A136)+1</f>
        <v>127</v>
      </c>
      <c r="B137" s="39" t="s">
        <v>122</v>
      </c>
      <c r="C137" s="39" t="s">
        <v>175</v>
      </c>
      <c r="D137" s="40" t="s">
        <v>180</v>
      </c>
      <c r="E137" s="41">
        <v>319.32</v>
      </c>
      <c r="F137" s="41">
        <v>129.07</v>
      </c>
      <c r="G137" s="42">
        <v>205.45</v>
      </c>
      <c r="H137" s="45">
        <v>106.83</v>
      </c>
      <c r="I137" s="91">
        <v>600</v>
      </c>
      <c r="J137" s="42">
        <f t="shared" si="46"/>
        <v>383.184</v>
      </c>
      <c r="K137" s="58">
        <v>384</v>
      </c>
      <c r="L137" s="58">
        <f t="shared" si="47"/>
        <v>246.54</v>
      </c>
      <c r="M137" s="58">
        <v>247</v>
      </c>
      <c r="N137" s="58">
        <f t="shared" si="48"/>
        <v>720</v>
      </c>
      <c r="O137" s="58">
        <v>720</v>
      </c>
      <c r="P137" s="58">
        <f t="shared" si="29"/>
        <v>0</v>
      </c>
      <c r="Q137" s="69">
        <f t="shared" si="49"/>
        <v>-0.356770833333333</v>
      </c>
      <c r="R137" s="38">
        <v>2</v>
      </c>
      <c r="S137" s="38">
        <v>1</v>
      </c>
      <c r="T137" s="49">
        <f t="shared" si="50"/>
        <v>76.64</v>
      </c>
      <c r="U137" s="70">
        <v>77</v>
      </c>
      <c r="V137" s="58">
        <f t="shared" si="51"/>
        <v>8.15434216753431</v>
      </c>
      <c r="W137" s="70">
        <v>8</v>
      </c>
      <c r="X137" s="44">
        <v>25</v>
      </c>
      <c r="Y137" s="70">
        <f t="shared" si="45"/>
        <v>-17</v>
      </c>
      <c r="Z137" s="38">
        <v>20</v>
      </c>
      <c r="AA137" s="49">
        <f>I137/84712.5*2530</f>
        <v>17.9194333776007</v>
      </c>
      <c r="AB137" s="70">
        <v>18</v>
      </c>
      <c r="AC137" s="70">
        <f t="shared" si="52"/>
        <v>38</v>
      </c>
      <c r="AD137" s="70">
        <f t="shared" si="53"/>
        <v>1</v>
      </c>
      <c r="AE137" s="38"/>
      <c r="AF137" s="9"/>
      <c r="AG137" s="9"/>
      <c r="AH137" s="9"/>
      <c r="AI137" s="80"/>
      <c r="AJ137" s="10"/>
      <c r="AK137" s="11"/>
    </row>
    <row r="138" s="1" customFormat="1" ht="24" spans="1:37">
      <c r="A138" s="44">
        <f>COUNT($A$1:A137)+1</f>
        <v>128</v>
      </c>
      <c r="B138" s="39" t="s">
        <v>122</v>
      </c>
      <c r="C138" s="39" t="s">
        <v>175</v>
      </c>
      <c r="D138" s="46" t="s">
        <v>181</v>
      </c>
      <c r="E138" s="41">
        <v>601</v>
      </c>
      <c r="F138" s="41">
        <v>178</v>
      </c>
      <c r="G138" s="49">
        <v>603.34</v>
      </c>
      <c r="H138" s="47">
        <v>206.95</v>
      </c>
      <c r="I138" s="91">
        <v>830</v>
      </c>
      <c r="J138" s="42">
        <f t="shared" si="46"/>
        <v>721.2</v>
      </c>
      <c r="K138" s="58">
        <v>721</v>
      </c>
      <c r="L138" s="58">
        <f t="shared" si="47"/>
        <v>724.008</v>
      </c>
      <c r="M138" s="58">
        <v>724</v>
      </c>
      <c r="N138" s="58">
        <f t="shared" si="48"/>
        <v>996</v>
      </c>
      <c r="O138" s="58">
        <v>996</v>
      </c>
      <c r="P138" s="58">
        <f t="shared" si="29"/>
        <v>0</v>
      </c>
      <c r="Q138" s="69">
        <f t="shared" si="49"/>
        <v>0.00416088765603329</v>
      </c>
      <c r="R138" s="38">
        <v>1.25</v>
      </c>
      <c r="S138" s="70">
        <v>1</v>
      </c>
      <c r="T138" s="49">
        <f t="shared" si="50"/>
        <v>768.175</v>
      </c>
      <c r="U138" s="70">
        <v>768</v>
      </c>
      <c r="V138" s="58">
        <f t="shared" si="51"/>
        <v>81.3316205800825</v>
      </c>
      <c r="W138" s="70">
        <v>81</v>
      </c>
      <c r="X138" s="44">
        <v>62</v>
      </c>
      <c r="Y138" s="70">
        <f t="shared" si="45"/>
        <v>19</v>
      </c>
      <c r="Z138" s="38">
        <v>49</v>
      </c>
      <c r="AA138" s="49">
        <f>I138/84712.5*2530</f>
        <v>24.788549505681</v>
      </c>
      <c r="AB138" s="70">
        <v>25</v>
      </c>
      <c r="AC138" s="70">
        <f t="shared" si="52"/>
        <v>74</v>
      </c>
      <c r="AD138" s="70">
        <f t="shared" si="53"/>
        <v>44</v>
      </c>
      <c r="AE138" s="38"/>
      <c r="AF138" s="9"/>
      <c r="AG138" s="9"/>
      <c r="AH138" s="9"/>
      <c r="AI138" s="80"/>
      <c r="AJ138" s="10"/>
      <c r="AK138" s="11"/>
    </row>
    <row r="139" s="1" customFormat="1" spans="1:37">
      <c r="A139" s="44">
        <f>COUNT($A$1:A138)+1</f>
        <v>129</v>
      </c>
      <c r="B139" s="39" t="s">
        <v>122</v>
      </c>
      <c r="C139" s="39" t="s">
        <v>175</v>
      </c>
      <c r="D139" s="46" t="s">
        <v>182</v>
      </c>
      <c r="E139" s="49">
        <v>0</v>
      </c>
      <c r="F139" s="49">
        <v>0</v>
      </c>
      <c r="G139" s="49">
        <v>0</v>
      </c>
      <c r="H139" s="49">
        <v>0</v>
      </c>
      <c r="I139" s="91">
        <v>330</v>
      </c>
      <c r="J139" s="42">
        <f t="shared" si="46"/>
        <v>0</v>
      </c>
      <c r="K139" s="58">
        <v>0</v>
      </c>
      <c r="L139" s="58">
        <f t="shared" si="47"/>
        <v>0</v>
      </c>
      <c r="M139" s="58">
        <v>0</v>
      </c>
      <c r="N139" s="58">
        <f t="shared" si="48"/>
        <v>396</v>
      </c>
      <c r="O139" s="58">
        <v>396</v>
      </c>
      <c r="P139" s="58">
        <f t="shared" ref="P139:P202" si="54">N139-O139</f>
        <v>0</v>
      </c>
      <c r="Q139" s="69"/>
      <c r="R139" s="38"/>
      <c r="S139" s="38">
        <v>1</v>
      </c>
      <c r="T139" s="38">
        <v>0</v>
      </c>
      <c r="U139" s="70">
        <v>0</v>
      </c>
      <c r="V139" s="70">
        <v>0</v>
      </c>
      <c r="W139" s="70">
        <v>0</v>
      </c>
      <c r="X139" s="44">
        <v>36</v>
      </c>
      <c r="Y139" s="70">
        <f t="shared" si="45"/>
        <v>-36</v>
      </c>
      <c r="Z139" s="38">
        <v>22</v>
      </c>
      <c r="AA139" s="72">
        <v>0</v>
      </c>
      <c r="AB139" s="70">
        <v>0</v>
      </c>
      <c r="AC139" s="70">
        <f t="shared" si="52"/>
        <v>22</v>
      </c>
      <c r="AD139" s="70">
        <f t="shared" si="53"/>
        <v>-36</v>
      </c>
      <c r="AE139" s="38"/>
      <c r="AF139" s="9"/>
      <c r="AG139" s="9"/>
      <c r="AH139" s="9"/>
      <c r="AI139" s="80"/>
      <c r="AJ139" s="10"/>
      <c r="AK139" s="11"/>
    </row>
    <row r="140" s="1" customFormat="1" spans="1:37">
      <c r="A140" s="44">
        <f>COUNT($A$1:A139)+1</f>
        <v>130</v>
      </c>
      <c r="B140" s="39" t="s">
        <v>122</v>
      </c>
      <c r="C140" s="39" t="s">
        <v>175</v>
      </c>
      <c r="D140" s="95" t="s">
        <v>183</v>
      </c>
      <c r="E140" s="41">
        <v>421.74</v>
      </c>
      <c r="F140" s="41">
        <v>82.6</v>
      </c>
      <c r="G140" s="49">
        <v>405.93</v>
      </c>
      <c r="H140" s="47">
        <v>169.52</v>
      </c>
      <c r="I140" s="91">
        <v>750</v>
      </c>
      <c r="J140" s="42">
        <f t="shared" si="46"/>
        <v>506.088</v>
      </c>
      <c r="K140" s="58">
        <v>506</v>
      </c>
      <c r="L140" s="58">
        <f t="shared" si="47"/>
        <v>487.116</v>
      </c>
      <c r="M140" s="58">
        <v>487</v>
      </c>
      <c r="N140" s="58">
        <f t="shared" si="48"/>
        <v>900</v>
      </c>
      <c r="O140" s="58">
        <v>900</v>
      </c>
      <c r="P140" s="58">
        <f t="shared" si="54"/>
        <v>0</v>
      </c>
      <c r="Q140" s="69">
        <f>(M140-K140)/K140</f>
        <v>-0.0375494071146245</v>
      </c>
      <c r="R140" s="38">
        <v>1.25</v>
      </c>
      <c r="S140" s="70">
        <v>1</v>
      </c>
      <c r="T140" s="49">
        <f>K140+(H140-F140)*1.5+(M140-K140)*R140</f>
        <v>612.63</v>
      </c>
      <c r="U140" s="70">
        <v>613</v>
      </c>
      <c r="V140" s="58">
        <f>12531/118328*U140</f>
        <v>64.9170356973835</v>
      </c>
      <c r="W140" s="70">
        <v>65</v>
      </c>
      <c r="X140" s="44">
        <v>50</v>
      </c>
      <c r="Y140" s="70">
        <f t="shared" si="45"/>
        <v>15</v>
      </c>
      <c r="Z140" s="38">
        <v>40</v>
      </c>
      <c r="AA140" s="72">
        <v>0</v>
      </c>
      <c r="AB140" s="70">
        <v>0</v>
      </c>
      <c r="AC140" s="70">
        <f t="shared" si="52"/>
        <v>40</v>
      </c>
      <c r="AD140" s="70">
        <f t="shared" si="53"/>
        <v>15</v>
      </c>
      <c r="AE140" s="38"/>
      <c r="AF140" s="9"/>
      <c r="AG140" s="9"/>
      <c r="AH140" s="9"/>
      <c r="AI140" s="80"/>
      <c r="AJ140" s="10"/>
      <c r="AK140" s="11"/>
    </row>
    <row r="141" s="1" customFormat="1" ht="24" spans="1:37">
      <c r="A141" s="44">
        <f>COUNT($A$1:A140)+1</f>
        <v>131</v>
      </c>
      <c r="B141" s="39" t="s">
        <v>122</v>
      </c>
      <c r="C141" s="39" t="s">
        <v>175</v>
      </c>
      <c r="D141" s="46" t="s">
        <v>184</v>
      </c>
      <c r="E141" s="41">
        <v>119</v>
      </c>
      <c r="F141" s="41">
        <v>81.9</v>
      </c>
      <c r="G141" s="49">
        <v>213.73</v>
      </c>
      <c r="H141" s="47">
        <v>89.49</v>
      </c>
      <c r="I141" s="91">
        <v>252</v>
      </c>
      <c r="J141" s="42">
        <f t="shared" si="46"/>
        <v>142.8</v>
      </c>
      <c r="K141" s="58">
        <v>143</v>
      </c>
      <c r="L141" s="58">
        <f t="shared" si="47"/>
        <v>256.476</v>
      </c>
      <c r="M141" s="58">
        <v>257</v>
      </c>
      <c r="N141" s="58">
        <f t="shared" si="48"/>
        <v>302.4</v>
      </c>
      <c r="O141" s="58">
        <v>302</v>
      </c>
      <c r="P141" s="58">
        <f t="shared" si="54"/>
        <v>0.399999999999977</v>
      </c>
      <c r="Q141" s="69">
        <f>(M141-K141)/K141</f>
        <v>0.797202797202797</v>
      </c>
      <c r="R141" s="38">
        <v>2</v>
      </c>
      <c r="S141" s="38">
        <v>1</v>
      </c>
      <c r="T141" s="49">
        <f>K141+(H141-F141)*1.5+(M141-K141)*R141</f>
        <v>382.385</v>
      </c>
      <c r="U141" s="70">
        <v>382</v>
      </c>
      <c r="V141" s="58">
        <f>12531/118328*U141</f>
        <v>40.4540091947806</v>
      </c>
      <c r="W141" s="70">
        <v>40</v>
      </c>
      <c r="X141" s="44">
        <v>22</v>
      </c>
      <c r="Y141" s="70">
        <f t="shared" ref="Y141:Y177" si="55">W141-X141</f>
        <v>18</v>
      </c>
      <c r="Z141" s="38">
        <v>14</v>
      </c>
      <c r="AA141" s="49">
        <f>I141/84712.5*2530</f>
        <v>7.5261620185923</v>
      </c>
      <c r="AB141" s="70">
        <v>8</v>
      </c>
      <c r="AC141" s="70">
        <f t="shared" si="52"/>
        <v>22</v>
      </c>
      <c r="AD141" s="70">
        <f t="shared" si="53"/>
        <v>26</v>
      </c>
      <c r="AE141" s="38"/>
      <c r="AF141" s="9"/>
      <c r="AG141" s="9"/>
      <c r="AH141" s="9"/>
      <c r="AI141" s="80"/>
      <c r="AJ141" s="10"/>
      <c r="AK141" s="11"/>
    </row>
    <row r="142" s="1" customFormat="1" spans="1:37">
      <c r="A142" s="44">
        <f>COUNT($A$1:A141)+1</f>
        <v>132</v>
      </c>
      <c r="B142" s="39" t="s">
        <v>122</v>
      </c>
      <c r="C142" s="39" t="s">
        <v>175</v>
      </c>
      <c r="D142" s="50" t="s">
        <v>185</v>
      </c>
      <c r="E142" s="41">
        <v>617</v>
      </c>
      <c r="F142" s="41">
        <v>192.7</v>
      </c>
      <c r="G142" s="49">
        <v>471.05</v>
      </c>
      <c r="H142" s="47">
        <v>137.41</v>
      </c>
      <c r="I142" s="91">
        <v>650</v>
      </c>
      <c r="J142" s="42">
        <f t="shared" si="46"/>
        <v>740.4</v>
      </c>
      <c r="K142" s="58">
        <v>740</v>
      </c>
      <c r="L142" s="58">
        <f t="shared" si="47"/>
        <v>565.26</v>
      </c>
      <c r="M142" s="58">
        <v>565</v>
      </c>
      <c r="N142" s="58">
        <f t="shared" si="48"/>
        <v>780</v>
      </c>
      <c r="O142" s="58">
        <v>780</v>
      </c>
      <c r="P142" s="58">
        <f t="shared" si="54"/>
        <v>0</v>
      </c>
      <c r="Q142" s="69">
        <f>(M142-K142)/K142</f>
        <v>-0.236486486486486</v>
      </c>
      <c r="R142" s="38">
        <v>2</v>
      </c>
      <c r="S142" s="70">
        <v>1</v>
      </c>
      <c r="T142" s="49">
        <f>K142+(H142-F142)*1.5+(M142-K142)*R142</f>
        <v>307.065</v>
      </c>
      <c r="U142" s="70">
        <v>307</v>
      </c>
      <c r="V142" s="58">
        <f>12531/118328*U142</f>
        <v>32.5114681225069</v>
      </c>
      <c r="W142" s="70">
        <v>33</v>
      </c>
      <c r="X142" s="44">
        <v>62</v>
      </c>
      <c r="Y142" s="70">
        <f t="shared" si="55"/>
        <v>-29</v>
      </c>
      <c r="Z142" s="38">
        <v>36</v>
      </c>
      <c r="AA142" s="49">
        <f>I142/84712.5*2530</f>
        <v>19.4127194924008</v>
      </c>
      <c r="AB142" s="70">
        <v>0</v>
      </c>
      <c r="AC142" s="70">
        <f t="shared" si="52"/>
        <v>36</v>
      </c>
      <c r="AD142" s="70">
        <f t="shared" si="53"/>
        <v>-29</v>
      </c>
      <c r="AE142" s="38"/>
      <c r="AF142" s="9" t="e">
        <f>AB142-#REF!</f>
        <v>#REF!</v>
      </c>
      <c r="AG142" s="9"/>
      <c r="AH142" s="9"/>
      <c r="AI142" s="80"/>
      <c r="AJ142" s="10"/>
      <c r="AK142" s="11"/>
    </row>
    <row r="143" s="1" customFormat="1" ht="24.75" spans="1:37">
      <c r="A143" s="44">
        <f>COUNT($A$1:A142)+1</f>
        <v>133</v>
      </c>
      <c r="B143" s="39" t="s">
        <v>122</v>
      </c>
      <c r="C143" s="39" t="s">
        <v>175</v>
      </c>
      <c r="D143" s="46" t="s">
        <v>186</v>
      </c>
      <c r="E143" s="41">
        <v>379</v>
      </c>
      <c r="F143" s="41">
        <v>154</v>
      </c>
      <c r="G143" s="49">
        <v>375.75</v>
      </c>
      <c r="H143" s="47">
        <v>143.09</v>
      </c>
      <c r="I143" s="91">
        <v>420</v>
      </c>
      <c r="J143" s="42">
        <f t="shared" si="46"/>
        <v>454.8</v>
      </c>
      <c r="K143" s="58">
        <v>455</v>
      </c>
      <c r="L143" s="58">
        <f t="shared" si="47"/>
        <v>450.9</v>
      </c>
      <c r="M143" s="58">
        <v>451</v>
      </c>
      <c r="N143" s="58">
        <f t="shared" si="48"/>
        <v>504</v>
      </c>
      <c r="O143" s="58">
        <v>504</v>
      </c>
      <c r="P143" s="58">
        <f t="shared" si="54"/>
        <v>0</v>
      </c>
      <c r="Q143" s="69">
        <f>(M143-K143)/K143</f>
        <v>-0.00879120879120879</v>
      </c>
      <c r="R143" s="38">
        <v>1.25</v>
      </c>
      <c r="S143" s="38">
        <v>1</v>
      </c>
      <c r="T143" s="49">
        <f>K143+(H143-F143)*1.5+(M143-K143)*R143</f>
        <v>433.635</v>
      </c>
      <c r="U143" s="70">
        <v>434</v>
      </c>
      <c r="V143" s="58">
        <f>12531/118328*U143</f>
        <v>45.960837671557</v>
      </c>
      <c r="W143" s="70">
        <v>46</v>
      </c>
      <c r="X143" s="44">
        <v>31</v>
      </c>
      <c r="Y143" s="70">
        <f t="shared" si="55"/>
        <v>15</v>
      </c>
      <c r="Z143" s="38">
        <v>23</v>
      </c>
      <c r="AA143" s="49">
        <f>I143/84712.5*2530</f>
        <v>12.5436033643205</v>
      </c>
      <c r="AB143" s="76">
        <v>12</v>
      </c>
      <c r="AC143" s="70">
        <f t="shared" si="52"/>
        <v>35</v>
      </c>
      <c r="AD143" s="70">
        <f t="shared" si="53"/>
        <v>27</v>
      </c>
      <c r="AE143" s="40" t="s">
        <v>187</v>
      </c>
      <c r="AF143" s="9"/>
      <c r="AG143" s="9"/>
      <c r="AH143" s="9"/>
      <c r="AI143" s="80"/>
      <c r="AJ143" s="10"/>
      <c r="AK143" s="11"/>
    </row>
    <row r="144" s="1" customFormat="1" spans="1:37">
      <c r="A144" s="44">
        <f>COUNT($A$1:A143)+1</f>
        <v>134</v>
      </c>
      <c r="B144" s="39" t="s">
        <v>122</v>
      </c>
      <c r="C144" s="39" t="s">
        <v>175</v>
      </c>
      <c r="D144" s="46" t="s">
        <v>188</v>
      </c>
      <c r="E144" s="41">
        <v>0</v>
      </c>
      <c r="F144" s="41">
        <v>0</v>
      </c>
      <c r="G144" s="49">
        <v>90.38</v>
      </c>
      <c r="H144" s="47">
        <v>10.45</v>
      </c>
      <c r="I144" s="91">
        <v>350</v>
      </c>
      <c r="J144" s="42">
        <f t="shared" ref="J144:J175" si="56">E144*1.2</f>
        <v>0</v>
      </c>
      <c r="K144" s="58">
        <v>0</v>
      </c>
      <c r="L144" s="58">
        <f t="shared" ref="L144:L175" si="57">G144*1.2</f>
        <v>108.456</v>
      </c>
      <c r="M144" s="58">
        <v>109</v>
      </c>
      <c r="N144" s="58">
        <f t="shared" ref="N144:N175" si="58">I144*1.2</f>
        <v>420</v>
      </c>
      <c r="O144" s="58">
        <v>420</v>
      </c>
      <c r="P144" s="58">
        <f t="shared" si="54"/>
        <v>0</v>
      </c>
      <c r="Q144" s="71" t="s">
        <v>62</v>
      </c>
      <c r="R144" s="38">
        <v>1</v>
      </c>
      <c r="S144" s="70">
        <v>1</v>
      </c>
      <c r="T144" s="49">
        <f>K144+(H144-F144)*1.5+(M144-K144)*R144</f>
        <v>124.675</v>
      </c>
      <c r="U144" s="70">
        <v>125</v>
      </c>
      <c r="V144" s="58">
        <f>12531/118328*U144</f>
        <v>13.2375684537895</v>
      </c>
      <c r="W144" s="70">
        <v>13</v>
      </c>
      <c r="X144" s="44">
        <v>20</v>
      </c>
      <c r="Y144" s="70">
        <f t="shared" si="55"/>
        <v>-7</v>
      </c>
      <c r="Z144" s="38">
        <v>14</v>
      </c>
      <c r="AA144" s="72">
        <v>0</v>
      </c>
      <c r="AB144" s="70">
        <v>0</v>
      </c>
      <c r="AC144" s="70">
        <f t="shared" si="52"/>
        <v>14</v>
      </c>
      <c r="AD144" s="70">
        <f t="shared" si="53"/>
        <v>-7</v>
      </c>
      <c r="AE144" s="38"/>
      <c r="AF144" s="9"/>
      <c r="AG144" s="9"/>
      <c r="AH144" s="9"/>
      <c r="AI144" s="80"/>
      <c r="AJ144" s="10"/>
      <c r="AK144" s="11"/>
    </row>
    <row r="145" s="1" customFormat="1" spans="1:37">
      <c r="A145" s="44">
        <f>COUNT($A$1:A144)+1</f>
        <v>135</v>
      </c>
      <c r="B145" s="39" t="s">
        <v>122</v>
      </c>
      <c r="C145" s="39" t="s">
        <v>175</v>
      </c>
      <c r="D145" s="50" t="s">
        <v>189</v>
      </c>
      <c r="E145" s="49">
        <v>0</v>
      </c>
      <c r="F145" s="49">
        <v>0</v>
      </c>
      <c r="G145" s="49">
        <v>0</v>
      </c>
      <c r="H145" s="49">
        <v>0</v>
      </c>
      <c r="I145" s="41">
        <v>0</v>
      </c>
      <c r="J145" s="42">
        <f t="shared" si="56"/>
        <v>0</v>
      </c>
      <c r="K145" s="58">
        <v>0</v>
      </c>
      <c r="L145" s="58">
        <f t="shared" si="57"/>
        <v>0</v>
      </c>
      <c r="M145" s="58">
        <v>0</v>
      </c>
      <c r="N145" s="58">
        <f t="shared" si="58"/>
        <v>0</v>
      </c>
      <c r="O145" s="58">
        <v>0</v>
      </c>
      <c r="P145" s="58">
        <f t="shared" si="54"/>
        <v>0</v>
      </c>
      <c r="Q145" s="69"/>
      <c r="R145" s="38"/>
      <c r="S145" s="38">
        <v>1</v>
      </c>
      <c r="T145" s="38">
        <v>0</v>
      </c>
      <c r="U145" s="70">
        <v>0</v>
      </c>
      <c r="V145" s="70">
        <v>0</v>
      </c>
      <c r="W145" s="70">
        <v>0</v>
      </c>
      <c r="X145" s="44">
        <v>13</v>
      </c>
      <c r="Y145" s="70">
        <f t="shared" si="55"/>
        <v>-13</v>
      </c>
      <c r="Z145" s="38">
        <v>14</v>
      </c>
      <c r="AA145" s="72">
        <v>0</v>
      </c>
      <c r="AB145" s="70">
        <v>0</v>
      </c>
      <c r="AC145" s="70">
        <f t="shared" si="52"/>
        <v>14</v>
      </c>
      <c r="AD145" s="70">
        <f t="shared" si="53"/>
        <v>-13</v>
      </c>
      <c r="AE145" s="38"/>
      <c r="AF145" s="9" t="s">
        <v>190</v>
      </c>
      <c r="AG145" s="9"/>
      <c r="AH145" s="9"/>
      <c r="AI145" s="80"/>
      <c r="AJ145" s="10"/>
      <c r="AK145" s="11"/>
    </row>
    <row r="146" s="1" customFormat="1" spans="1:37">
      <c r="A146" s="44">
        <f>COUNT($A$1:A145)+1</f>
        <v>136</v>
      </c>
      <c r="B146" s="39" t="s">
        <v>122</v>
      </c>
      <c r="C146" s="39" t="s">
        <v>175</v>
      </c>
      <c r="D146" s="50" t="s">
        <v>191</v>
      </c>
      <c r="E146" s="41">
        <v>0</v>
      </c>
      <c r="F146" s="41">
        <v>0</v>
      </c>
      <c r="G146" s="49">
        <v>286.82</v>
      </c>
      <c r="H146" s="47">
        <v>109.68</v>
      </c>
      <c r="I146" s="91">
        <v>1000</v>
      </c>
      <c r="J146" s="42">
        <f t="shared" si="56"/>
        <v>0</v>
      </c>
      <c r="K146" s="58">
        <v>0</v>
      </c>
      <c r="L146" s="58">
        <f t="shared" si="57"/>
        <v>344.184</v>
      </c>
      <c r="M146" s="58">
        <v>344</v>
      </c>
      <c r="N146" s="58">
        <f t="shared" si="58"/>
        <v>1200</v>
      </c>
      <c r="O146" s="58">
        <v>1200</v>
      </c>
      <c r="P146" s="58">
        <f t="shared" si="54"/>
        <v>0</v>
      </c>
      <c r="Q146" s="71" t="s">
        <v>62</v>
      </c>
      <c r="R146" s="38">
        <v>1</v>
      </c>
      <c r="S146" s="70">
        <v>1</v>
      </c>
      <c r="T146" s="49">
        <f>K146+(H146-F146)*1.5+(M146-K146)*R146</f>
        <v>508.52</v>
      </c>
      <c r="U146" s="70">
        <v>509</v>
      </c>
      <c r="V146" s="58">
        <f>12531/118328*U146</f>
        <v>53.9033787438307</v>
      </c>
      <c r="W146" s="70">
        <v>54</v>
      </c>
      <c r="X146" s="44">
        <v>31</v>
      </c>
      <c r="Y146" s="70">
        <f t="shared" si="55"/>
        <v>23</v>
      </c>
      <c r="Z146" s="38">
        <v>27</v>
      </c>
      <c r="AA146" s="72">
        <v>0</v>
      </c>
      <c r="AB146" s="70">
        <v>0</v>
      </c>
      <c r="AC146" s="70">
        <f t="shared" si="52"/>
        <v>27</v>
      </c>
      <c r="AD146" s="70">
        <f t="shared" si="53"/>
        <v>23</v>
      </c>
      <c r="AE146" s="38"/>
      <c r="AF146" s="9"/>
      <c r="AG146" s="9"/>
      <c r="AH146" s="9"/>
      <c r="AI146" s="80"/>
      <c r="AJ146" s="10"/>
      <c r="AK146" s="11"/>
    </row>
    <row r="147" s="1" customFormat="1" spans="1:37">
      <c r="A147" s="44">
        <f>COUNT($A$1:A146)+1</f>
        <v>137</v>
      </c>
      <c r="B147" s="39" t="s">
        <v>122</v>
      </c>
      <c r="C147" s="39" t="s">
        <v>175</v>
      </c>
      <c r="D147" s="50" t="s">
        <v>192</v>
      </c>
      <c r="E147" s="41">
        <v>627</v>
      </c>
      <c r="F147" s="41">
        <v>212</v>
      </c>
      <c r="G147" s="49">
        <v>371.86</v>
      </c>
      <c r="H147" s="47">
        <v>23.33</v>
      </c>
      <c r="I147" s="91">
        <v>550</v>
      </c>
      <c r="J147" s="42">
        <f t="shared" si="56"/>
        <v>752.4</v>
      </c>
      <c r="K147" s="58">
        <v>752</v>
      </c>
      <c r="L147" s="58">
        <f t="shared" si="57"/>
        <v>446.232</v>
      </c>
      <c r="M147" s="58">
        <v>446</v>
      </c>
      <c r="N147" s="58">
        <f t="shared" si="58"/>
        <v>660</v>
      </c>
      <c r="O147" s="58">
        <v>660</v>
      </c>
      <c r="P147" s="58">
        <f t="shared" si="54"/>
        <v>0</v>
      </c>
      <c r="Q147" s="69">
        <f>(M147-K147)/K147</f>
        <v>-0.406914893617021</v>
      </c>
      <c r="R147" s="38">
        <v>2</v>
      </c>
      <c r="S147" s="38">
        <v>1</v>
      </c>
      <c r="T147" s="49">
        <f>K147+(H147-F147)*1.5+(M147-K147)*R147</f>
        <v>-143.005</v>
      </c>
      <c r="U147" s="70">
        <v>0</v>
      </c>
      <c r="V147" s="70">
        <v>0</v>
      </c>
      <c r="W147" s="70">
        <v>0</v>
      </c>
      <c r="X147" s="44">
        <v>62</v>
      </c>
      <c r="Y147" s="70">
        <f t="shared" si="55"/>
        <v>-62</v>
      </c>
      <c r="Z147" s="38">
        <v>32</v>
      </c>
      <c r="AA147" s="72">
        <v>0</v>
      </c>
      <c r="AB147" s="70">
        <v>0</v>
      </c>
      <c r="AC147" s="70">
        <f t="shared" si="52"/>
        <v>32</v>
      </c>
      <c r="AD147" s="70">
        <f t="shared" si="53"/>
        <v>-62</v>
      </c>
      <c r="AE147" s="38"/>
      <c r="AF147" s="9"/>
      <c r="AG147" s="9"/>
      <c r="AH147" s="9"/>
      <c r="AI147" s="80"/>
      <c r="AJ147" s="10"/>
      <c r="AK147" s="11"/>
    </row>
    <row r="148" s="1" customFormat="1" spans="1:37">
      <c r="A148" s="44">
        <f>COUNT($A$1:A147)+1</f>
        <v>138</v>
      </c>
      <c r="B148" s="39" t="s">
        <v>122</v>
      </c>
      <c r="C148" s="39" t="s">
        <v>175</v>
      </c>
      <c r="D148" s="50" t="s">
        <v>193</v>
      </c>
      <c r="E148" s="41">
        <v>29.75</v>
      </c>
      <c r="F148" s="41">
        <v>0</v>
      </c>
      <c r="G148" s="49">
        <v>106.28</v>
      </c>
      <c r="H148" s="47">
        <v>21.47</v>
      </c>
      <c r="I148" s="91">
        <v>260</v>
      </c>
      <c r="J148" s="42">
        <f t="shared" si="56"/>
        <v>35.7</v>
      </c>
      <c r="K148" s="58">
        <v>36</v>
      </c>
      <c r="L148" s="58">
        <f t="shared" si="57"/>
        <v>127.536</v>
      </c>
      <c r="M148" s="58">
        <v>128</v>
      </c>
      <c r="N148" s="58">
        <f t="shared" si="58"/>
        <v>312</v>
      </c>
      <c r="O148" s="58">
        <v>312</v>
      </c>
      <c r="P148" s="58">
        <f t="shared" si="54"/>
        <v>0</v>
      </c>
      <c r="Q148" s="69">
        <f>(M148-K148)/K148</f>
        <v>2.55555555555556</v>
      </c>
      <c r="R148" s="38">
        <v>2</v>
      </c>
      <c r="S148" s="70">
        <v>1</v>
      </c>
      <c r="T148" s="49">
        <f>K148+(H148-F148)*1.5+(M148-K148)*R148</f>
        <v>252.205</v>
      </c>
      <c r="U148" s="70">
        <v>252</v>
      </c>
      <c r="V148" s="58">
        <f>12531/118328*U148</f>
        <v>26.6869380028396</v>
      </c>
      <c r="W148" s="70">
        <v>27</v>
      </c>
      <c r="X148" s="44">
        <v>17</v>
      </c>
      <c r="Y148" s="70">
        <f t="shared" si="55"/>
        <v>10</v>
      </c>
      <c r="Z148" s="38">
        <v>13</v>
      </c>
      <c r="AA148" s="49">
        <f>I148/84712.5*2530</f>
        <v>7.76508779696031</v>
      </c>
      <c r="AB148" s="70">
        <v>8</v>
      </c>
      <c r="AC148" s="70">
        <f t="shared" si="52"/>
        <v>21</v>
      </c>
      <c r="AD148" s="70">
        <f t="shared" si="53"/>
        <v>18</v>
      </c>
      <c r="AE148" s="38"/>
      <c r="AF148" s="9"/>
      <c r="AG148" s="9"/>
      <c r="AH148" s="9"/>
      <c r="AI148" s="80"/>
      <c r="AJ148" s="10"/>
      <c r="AK148" s="11"/>
    </row>
    <row r="149" s="1" customFormat="1" ht="24" spans="1:37">
      <c r="A149" s="44">
        <f>COUNT($A$1:A148)+1</f>
        <v>139</v>
      </c>
      <c r="B149" s="39" t="s">
        <v>122</v>
      </c>
      <c r="C149" s="39" t="s">
        <v>175</v>
      </c>
      <c r="D149" s="50" t="s">
        <v>194</v>
      </c>
      <c r="E149" s="41">
        <v>300.25</v>
      </c>
      <c r="F149" s="41">
        <v>81.5</v>
      </c>
      <c r="G149" s="49">
        <v>342</v>
      </c>
      <c r="H149" s="47">
        <v>127.41</v>
      </c>
      <c r="I149" s="91">
        <v>1200</v>
      </c>
      <c r="J149" s="42">
        <f t="shared" si="56"/>
        <v>360.3</v>
      </c>
      <c r="K149" s="58">
        <v>360</v>
      </c>
      <c r="L149" s="58">
        <f t="shared" si="57"/>
        <v>410.4</v>
      </c>
      <c r="M149" s="58">
        <v>410</v>
      </c>
      <c r="N149" s="58">
        <f t="shared" si="58"/>
        <v>1440</v>
      </c>
      <c r="O149" s="58">
        <v>1440</v>
      </c>
      <c r="P149" s="58">
        <f t="shared" si="54"/>
        <v>0</v>
      </c>
      <c r="Q149" s="69">
        <f>(M149-K149)/K149</f>
        <v>0.138888888888889</v>
      </c>
      <c r="R149" s="58">
        <v>1.75</v>
      </c>
      <c r="S149" s="38">
        <v>1</v>
      </c>
      <c r="T149" s="49">
        <f>K149+(H149-F149)*1.5+(M149-K149)*R149</f>
        <v>516.365</v>
      </c>
      <c r="U149" s="70">
        <v>516</v>
      </c>
      <c r="V149" s="58">
        <f>12531/118328*U149</f>
        <v>54.6446825772429</v>
      </c>
      <c r="W149" s="70">
        <v>55</v>
      </c>
      <c r="X149" s="72">
        <v>33</v>
      </c>
      <c r="Y149" s="70">
        <f t="shared" si="55"/>
        <v>22</v>
      </c>
      <c r="Z149" s="38">
        <v>34</v>
      </c>
      <c r="AA149" s="49">
        <f>I149/84712.5*2530</f>
        <v>35.8388667552014</v>
      </c>
      <c r="AB149" s="70">
        <v>36</v>
      </c>
      <c r="AC149" s="70">
        <f t="shared" si="52"/>
        <v>70</v>
      </c>
      <c r="AD149" s="70">
        <f t="shared" si="53"/>
        <v>58</v>
      </c>
      <c r="AE149" s="38"/>
      <c r="AF149" s="9"/>
      <c r="AG149" s="9"/>
      <c r="AH149" s="9"/>
      <c r="AI149" s="80"/>
      <c r="AJ149" s="10"/>
      <c r="AK149" s="11"/>
    </row>
    <row r="150" s="1" customFormat="1" spans="1:37">
      <c r="A150" s="44">
        <f>COUNT($A$1:A149)+1</f>
        <v>140</v>
      </c>
      <c r="B150" s="39" t="s">
        <v>122</v>
      </c>
      <c r="C150" s="39" t="s">
        <v>175</v>
      </c>
      <c r="D150" s="50" t="s">
        <v>195</v>
      </c>
      <c r="E150" s="41">
        <v>0</v>
      </c>
      <c r="F150" s="41">
        <v>0</v>
      </c>
      <c r="G150" s="49">
        <v>216.81</v>
      </c>
      <c r="H150" s="47">
        <v>77.17</v>
      </c>
      <c r="I150" s="91">
        <v>950</v>
      </c>
      <c r="J150" s="42">
        <f t="shared" si="56"/>
        <v>0</v>
      </c>
      <c r="K150" s="58">
        <v>0</v>
      </c>
      <c r="L150" s="58">
        <f t="shared" si="57"/>
        <v>260.172</v>
      </c>
      <c r="M150" s="58">
        <v>260</v>
      </c>
      <c r="N150" s="58">
        <f t="shared" si="58"/>
        <v>1140</v>
      </c>
      <c r="O150" s="58">
        <v>1140</v>
      </c>
      <c r="P150" s="58">
        <f t="shared" si="54"/>
        <v>0</v>
      </c>
      <c r="Q150" s="71" t="s">
        <v>62</v>
      </c>
      <c r="R150" s="38">
        <v>1</v>
      </c>
      <c r="S150" s="70">
        <v>1</v>
      </c>
      <c r="T150" s="49">
        <f>K150+(H150-F150)*1.5+(M150-K150)*R150</f>
        <v>375.755</v>
      </c>
      <c r="U150" s="70">
        <v>376</v>
      </c>
      <c r="V150" s="58">
        <f>12531/118328*U150</f>
        <v>39.8186059089987</v>
      </c>
      <c r="W150" s="70">
        <v>40</v>
      </c>
      <c r="X150" s="44">
        <v>44</v>
      </c>
      <c r="Y150" s="70">
        <f t="shared" si="55"/>
        <v>-4</v>
      </c>
      <c r="Z150" s="38">
        <v>40</v>
      </c>
      <c r="AA150" s="72">
        <v>0</v>
      </c>
      <c r="AB150" s="70">
        <v>0</v>
      </c>
      <c r="AC150" s="70">
        <f t="shared" si="52"/>
        <v>40</v>
      </c>
      <c r="AD150" s="70">
        <f t="shared" si="53"/>
        <v>-4</v>
      </c>
      <c r="AE150" s="40" t="s">
        <v>196</v>
      </c>
      <c r="AF150" s="9"/>
      <c r="AG150" s="9"/>
      <c r="AH150" s="9"/>
      <c r="AI150" s="80"/>
      <c r="AJ150" s="10"/>
      <c r="AK150" s="11"/>
    </row>
    <row r="151" s="1" customFormat="1" spans="1:37">
      <c r="A151" s="44">
        <f>COUNT($A$1:A150)+1</f>
        <v>141</v>
      </c>
      <c r="B151" s="39" t="s">
        <v>122</v>
      </c>
      <c r="C151" s="39" t="s">
        <v>175</v>
      </c>
      <c r="D151" s="50" t="s">
        <v>197</v>
      </c>
      <c r="E151" s="49">
        <v>0</v>
      </c>
      <c r="F151" s="49">
        <v>0</v>
      </c>
      <c r="G151" s="49">
        <v>0</v>
      </c>
      <c r="H151" s="49">
        <v>0</v>
      </c>
      <c r="I151" s="91">
        <v>83.8</v>
      </c>
      <c r="J151" s="42">
        <f t="shared" si="56"/>
        <v>0</v>
      </c>
      <c r="K151" s="58">
        <v>0</v>
      </c>
      <c r="L151" s="58">
        <f t="shared" si="57"/>
        <v>0</v>
      </c>
      <c r="M151" s="58">
        <v>0</v>
      </c>
      <c r="N151" s="58">
        <f t="shared" si="58"/>
        <v>100.56</v>
      </c>
      <c r="O151" s="58">
        <v>100</v>
      </c>
      <c r="P151" s="58">
        <f t="shared" si="54"/>
        <v>0.559999999999988</v>
      </c>
      <c r="Q151" s="69"/>
      <c r="R151" s="38"/>
      <c r="S151" s="38">
        <v>1</v>
      </c>
      <c r="T151" s="38">
        <v>0</v>
      </c>
      <c r="U151" s="70">
        <v>0</v>
      </c>
      <c r="V151" s="70">
        <v>0</v>
      </c>
      <c r="W151" s="70">
        <v>0</v>
      </c>
      <c r="X151" s="44">
        <v>22</v>
      </c>
      <c r="Y151" s="70">
        <f t="shared" si="55"/>
        <v>-22</v>
      </c>
      <c r="Z151" s="38">
        <v>10</v>
      </c>
      <c r="AA151" s="72">
        <v>0</v>
      </c>
      <c r="AB151" s="70">
        <v>0</v>
      </c>
      <c r="AC151" s="70">
        <f t="shared" si="52"/>
        <v>10</v>
      </c>
      <c r="AD151" s="70">
        <f t="shared" si="53"/>
        <v>-22</v>
      </c>
      <c r="AE151" s="38"/>
      <c r="AF151" s="9"/>
      <c r="AG151" s="9"/>
      <c r="AH151" s="9"/>
      <c r="AI151" s="80"/>
      <c r="AJ151" s="10"/>
      <c r="AK151" s="11"/>
    </row>
    <row r="152" s="1" customFormat="1" ht="25" customHeight="1" spans="1:37">
      <c r="A152" s="44">
        <f>COUNT($A$1:A151)+1</f>
        <v>142</v>
      </c>
      <c r="B152" s="39" t="s">
        <v>122</v>
      </c>
      <c r="C152" s="39" t="s">
        <v>175</v>
      </c>
      <c r="D152" s="96" t="s">
        <v>198</v>
      </c>
      <c r="E152" s="41">
        <v>623.89</v>
      </c>
      <c r="F152" s="41">
        <v>152.14</v>
      </c>
      <c r="G152" s="49">
        <v>348.4</v>
      </c>
      <c r="H152" s="47">
        <v>137.14</v>
      </c>
      <c r="I152" s="91">
        <v>498</v>
      </c>
      <c r="J152" s="42">
        <f t="shared" si="56"/>
        <v>748.668</v>
      </c>
      <c r="K152" s="58">
        <v>748</v>
      </c>
      <c r="L152" s="58">
        <f t="shared" si="57"/>
        <v>418.08</v>
      </c>
      <c r="M152" s="58">
        <v>418</v>
      </c>
      <c r="N152" s="58">
        <f t="shared" si="58"/>
        <v>597.6</v>
      </c>
      <c r="O152" s="58">
        <v>598</v>
      </c>
      <c r="P152" s="58">
        <f t="shared" si="54"/>
        <v>-0.399999999999977</v>
      </c>
      <c r="Q152" s="69">
        <f>(M152-K152)/K152</f>
        <v>-0.441176470588235</v>
      </c>
      <c r="R152" s="38">
        <v>2</v>
      </c>
      <c r="S152" s="70">
        <v>1</v>
      </c>
      <c r="T152" s="49">
        <f>K152+(H152-F152)*1.5+(M152-K152)*R152</f>
        <v>65.5</v>
      </c>
      <c r="U152" s="70">
        <v>66</v>
      </c>
      <c r="V152" s="58">
        <f>12531/118328*U152</f>
        <v>6.98943614360084</v>
      </c>
      <c r="W152" s="70">
        <v>7</v>
      </c>
      <c r="X152" s="72">
        <v>77</v>
      </c>
      <c r="Y152" s="70">
        <f t="shared" si="55"/>
        <v>-70</v>
      </c>
      <c r="Z152" s="38">
        <v>35</v>
      </c>
      <c r="AA152" s="49">
        <v>0</v>
      </c>
      <c r="AB152" s="70">
        <v>0</v>
      </c>
      <c r="AC152" s="70">
        <f t="shared" si="52"/>
        <v>35</v>
      </c>
      <c r="AD152" s="70">
        <f t="shared" si="53"/>
        <v>-70</v>
      </c>
      <c r="AE152" s="38"/>
      <c r="AF152" s="9" t="s">
        <v>95</v>
      </c>
      <c r="AG152" s="9"/>
      <c r="AH152" s="9"/>
      <c r="AI152" s="80"/>
      <c r="AJ152" s="10"/>
      <c r="AK152" s="11"/>
    </row>
    <row r="153" s="1" customFormat="1" spans="1:37">
      <c r="A153" s="44">
        <f>COUNT($A$1:A152)+1</f>
        <v>143</v>
      </c>
      <c r="B153" s="39" t="s">
        <v>122</v>
      </c>
      <c r="C153" s="39" t="s">
        <v>175</v>
      </c>
      <c r="D153" s="50" t="s">
        <v>199</v>
      </c>
      <c r="E153" s="49">
        <v>0</v>
      </c>
      <c r="F153" s="49">
        <v>0</v>
      </c>
      <c r="G153" s="49">
        <v>469.26</v>
      </c>
      <c r="H153" s="47">
        <v>142.78</v>
      </c>
      <c r="I153" s="91">
        <v>414</v>
      </c>
      <c r="J153" s="42">
        <f t="shared" si="56"/>
        <v>0</v>
      </c>
      <c r="K153" s="58">
        <v>0</v>
      </c>
      <c r="L153" s="58">
        <f t="shared" si="57"/>
        <v>563.112</v>
      </c>
      <c r="M153" s="58">
        <v>563</v>
      </c>
      <c r="N153" s="58">
        <f t="shared" si="58"/>
        <v>496.8</v>
      </c>
      <c r="O153" s="58">
        <v>497</v>
      </c>
      <c r="P153" s="58">
        <f t="shared" si="54"/>
        <v>-0.200000000000045</v>
      </c>
      <c r="Q153" s="71" t="s">
        <v>62</v>
      </c>
      <c r="R153" s="38">
        <v>1</v>
      </c>
      <c r="S153" s="38">
        <v>1</v>
      </c>
      <c r="T153" s="49">
        <f>K153+(H153-F153)*1.5+(M153-K153)*R153</f>
        <v>777.17</v>
      </c>
      <c r="U153" s="70">
        <v>777</v>
      </c>
      <c r="V153" s="58">
        <f>12531/118328*U153</f>
        <v>82.2847255087553</v>
      </c>
      <c r="W153" s="70">
        <v>82</v>
      </c>
      <c r="X153" s="72">
        <v>33</v>
      </c>
      <c r="Y153" s="70">
        <f t="shared" si="55"/>
        <v>49</v>
      </c>
      <c r="Z153" s="38">
        <v>27</v>
      </c>
      <c r="AA153" s="49">
        <f>I153/84712.5*2530</f>
        <v>12.3644090305445</v>
      </c>
      <c r="AB153" s="70">
        <v>12</v>
      </c>
      <c r="AC153" s="70">
        <f t="shared" si="52"/>
        <v>39</v>
      </c>
      <c r="AD153" s="70">
        <f t="shared" si="53"/>
        <v>61</v>
      </c>
      <c r="AE153" s="38"/>
      <c r="AF153" s="9"/>
      <c r="AG153" s="9"/>
      <c r="AH153" s="9"/>
      <c r="AI153" s="80"/>
      <c r="AJ153" s="10"/>
      <c r="AK153" s="11"/>
    </row>
    <row r="154" s="1" customFormat="1" ht="24" spans="1:37">
      <c r="A154" s="44">
        <f>COUNT($A$1:A153)+1</f>
        <v>144</v>
      </c>
      <c r="B154" s="39" t="s">
        <v>122</v>
      </c>
      <c r="C154" s="39" t="s">
        <v>175</v>
      </c>
      <c r="D154" s="50" t="s">
        <v>200</v>
      </c>
      <c r="E154" s="41">
        <v>68.77</v>
      </c>
      <c r="F154" s="41">
        <v>16.68</v>
      </c>
      <c r="G154" s="49">
        <v>112.32</v>
      </c>
      <c r="H154" s="49">
        <v>0</v>
      </c>
      <c r="I154" s="91">
        <v>380</v>
      </c>
      <c r="J154" s="42">
        <f t="shared" si="56"/>
        <v>82.524</v>
      </c>
      <c r="K154" s="58">
        <v>83</v>
      </c>
      <c r="L154" s="58">
        <f t="shared" si="57"/>
        <v>134.784</v>
      </c>
      <c r="M154" s="58">
        <v>135</v>
      </c>
      <c r="N154" s="58">
        <f t="shared" si="58"/>
        <v>456</v>
      </c>
      <c r="O154" s="58">
        <v>456</v>
      </c>
      <c r="P154" s="58">
        <f t="shared" si="54"/>
        <v>0</v>
      </c>
      <c r="Q154" s="69">
        <f>(M154-K154)/K154</f>
        <v>0.626506024096386</v>
      </c>
      <c r="R154" s="38">
        <v>2</v>
      </c>
      <c r="S154" s="70">
        <v>1</v>
      </c>
      <c r="T154" s="49">
        <f>K154+(H154-F154)*1.5+(M154-K154)*R154</f>
        <v>161.98</v>
      </c>
      <c r="U154" s="70">
        <v>162</v>
      </c>
      <c r="V154" s="58">
        <f>12531/118328*U154</f>
        <v>17.1558887161111</v>
      </c>
      <c r="W154" s="70">
        <v>17</v>
      </c>
      <c r="X154" s="44">
        <v>44</v>
      </c>
      <c r="Y154" s="70">
        <f t="shared" si="55"/>
        <v>-27</v>
      </c>
      <c r="Z154" s="38">
        <v>35</v>
      </c>
      <c r="AA154" s="72">
        <v>0</v>
      </c>
      <c r="AB154" s="70">
        <v>0</v>
      </c>
      <c r="AC154" s="70">
        <f t="shared" si="52"/>
        <v>35</v>
      </c>
      <c r="AD154" s="70">
        <f t="shared" si="53"/>
        <v>-27</v>
      </c>
      <c r="AE154" s="38"/>
      <c r="AF154" s="9"/>
      <c r="AG154" s="9"/>
      <c r="AH154" s="9"/>
      <c r="AI154" s="80"/>
      <c r="AJ154" s="10"/>
      <c r="AK154" s="11"/>
    </row>
    <row r="155" s="1" customFormat="1" spans="1:37">
      <c r="A155" s="44">
        <f>COUNT($A$1:A154)+1</f>
        <v>145</v>
      </c>
      <c r="B155" s="39" t="s">
        <v>122</v>
      </c>
      <c r="C155" s="39" t="s">
        <v>175</v>
      </c>
      <c r="D155" s="50" t="s">
        <v>201</v>
      </c>
      <c r="E155" s="49">
        <v>0</v>
      </c>
      <c r="F155" s="49">
        <v>0</v>
      </c>
      <c r="G155" s="49">
        <v>590.57</v>
      </c>
      <c r="H155" s="47">
        <v>90.17</v>
      </c>
      <c r="I155" s="91">
        <v>900</v>
      </c>
      <c r="J155" s="42">
        <f t="shared" si="56"/>
        <v>0</v>
      </c>
      <c r="K155" s="58">
        <v>0</v>
      </c>
      <c r="L155" s="58">
        <f t="shared" si="57"/>
        <v>708.684</v>
      </c>
      <c r="M155" s="58">
        <v>709</v>
      </c>
      <c r="N155" s="58">
        <f t="shared" si="58"/>
        <v>1080</v>
      </c>
      <c r="O155" s="58">
        <v>1080</v>
      </c>
      <c r="P155" s="58">
        <f t="shared" si="54"/>
        <v>0</v>
      </c>
      <c r="Q155" s="71" t="s">
        <v>62</v>
      </c>
      <c r="R155" s="38">
        <v>1</v>
      </c>
      <c r="S155" s="38">
        <v>1</v>
      </c>
      <c r="T155" s="49">
        <f>K155+(H155-F155)*1.5+(M155-K155)*R155</f>
        <v>844.255</v>
      </c>
      <c r="U155" s="70">
        <v>844</v>
      </c>
      <c r="V155" s="58">
        <f>12531/118328*U155</f>
        <v>89.3800621999865</v>
      </c>
      <c r="W155" s="70">
        <v>89</v>
      </c>
      <c r="X155" s="44">
        <v>80</v>
      </c>
      <c r="Y155" s="70">
        <f t="shared" si="55"/>
        <v>9</v>
      </c>
      <c r="Z155" s="38">
        <v>35</v>
      </c>
      <c r="AA155" s="49">
        <f>I155/84712.5*2530</f>
        <v>26.8791500664011</v>
      </c>
      <c r="AB155" s="70">
        <v>27</v>
      </c>
      <c r="AC155" s="70">
        <f t="shared" si="52"/>
        <v>62</v>
      </c>
      <c r="AD155" s="70">
        <f t="shared" si="53"/>
        <v>36</v>
      </c>
      <c r="AE155" s="38" t="s">
        <v>202</v>
      </c>
      <c r="AF155" s="9"/>
      <c r="AG155" s="9"/>
      <c r="AH155" s="9"/>
      <c r="AI155" s="80"/>
      <c r="AJ155" s="10"/>
      <c r="AK155" s="11"/>
    </row>
    <row r="156" s="1" customFormat="1" spans="1:37">
      <c r="A156" s="44">
        <f>COUNT($A$1:A155)+1</f>
        <v>146</v>
      </c>
      <c r="B156" s="39" t="s">
        <v>122</v>
      </c>
      <c r="C156" s="39" t="s">
        <v>175</v>
      </c>
      <c r="D156" s="50" t="s">
        <v>203</v>
      </c>
      <c r="E156" s="49">
        <v>0</v>
      </c>
      <c r="F156" s="49">
        <v>0</v>
      </c>
      <c r="G156" s="49">
        <v>0</v>
      </c>
      <c r="H156" s="49">
        <v>0</v>
      </c>
      <c r="I156" s="91">
        <v>600</v>
      </c>
      <c r="J156" s="42">
        <f t="shared" si="56"/>
        <v>0</v>
      </c>
      <c r="K156" s="58">
        <v>0</v>
      </c>
      <c r="L156" s="58">
        <f t="shared" si="57"/>
        <v>0</v>
      </c>
      <c r="M156" s="58">
        <v>0</v>
      </c>
      <c r="N156" s="58">
        <f t="shared" si="58"/>
        <v>720</v>
      </c>
      <c r="O156" s="58">
        <v>720</v>
      </c>
      <c r="P156" s="58">
        <f t="shared" si="54"/>
        <v>0</v>
      </c>
      <c r="Q156" s="69"/>
      <c r="R156" s="38"/>
      <c r="S156" s="70">
        <v>1</v>
      </c>
      <c r="T156" s="38">
        <v>0</v>
      </c>
      <c r="U156" s="70">
        <v>0</v>
      </c>
      <c r="V156" s="70">
        <v>0</v>
      </c>
      <c r="W156" s="70">
        <v>0</v>
      </c>
      <c r="X156" s="70">
        <v>0</v>
      </c>
      <c r="Y156" s="70">
        <f t="shared" si="55"/>
        <v>0</v>
      </c>
      <c r="Z156" s="38">
        <v>20</v>
      </c>
      <c r="AA156" s="49">
        <f>I156/84712.5*2530</f>
        <v>17.9194333776007</v>
      </c>
      <c r="AB156" s="70">
        <v>18</v>
      </c>
      <c r="AC156" s="70">
        <f t="shared" si="52"/>
        <v>38</v>
      </c>
      <c r="AD156" s="70">
        <f t="shared" si="53"/>
        <v>18</v>
      </c>
      <c r="AE156" s="38" t="s">
        <v>81</v>
      </c>
      <c r="AF156" s="9"/>
      <c r="AG156" s="9"/>
      <c r="AH156" s="9"/>
      <c r="AI156" s="80"/>
      <c r="AJ156" s="10"/>
      <c r="AK156" s="11"/>
    </row>
    <row r="157" s="1" customFormat="1" spans="1:37">
      <c r="A157" s="44">
        <f>COUNT($A$1:A156)+1</f>
        <v>147</v>
      </c>
      <c r="B157" s="39" t="s">
        <v>122</v>
      </c>
      <c r="C157" s="39" t="s">
        <v>175</v>
      </c>
      <c r="D157" s="50" t="s">
        <v>204</v>
      </c>
      <c r="E157" s="49">
        <v>0</v>
      </c>
      <c r="F157" s="49">
        <v>0</v>
      </c>
      <c r="G157" s="49">
        <v>0</v>
      </c>
      <c r="H157" s="49">
        <v>0</v>
      </c>
      <c r="I157" s="91">
        <v>1000</v>
      </c>
      <c r="J157" s="42">
        <f t="shared" si="56"/>
        <v>0</v>
      </c>
      <c r="K157" s="58">
        <v>0</v>
      </c>
      <c r="L157" s="58">
        <f t="shared" si="57"/>
        <v>0</v>
      </c>
      <c r="M157" s="58">
        <v>0</v>
      </c>
      <c r="N157" s="58">
        <f t="shared" si="58"/>
        <v>1200</v>
      </c>
      <c r="O157" s="58">
        <v>1200</v>
      </c>
      <c r="P157" s="58">
        <f t="shared" si="54"/>
        <v>0</v>
      </c>
      <c r="Q157" s="69"/>
      <c r="R157" s="38"/>
      <c r="S157" s="38">
        <v>1</v>
      </c>
      <c r="T157" s="38">
        <v>0</v>
      </c>
      <c r="U157" s="70">
        <v>0</v>
      </c>
      <c r="V157" s="70">
        <v>0</v>
      </c>
      <c r="W157" s="70">
        <v>0</v>
      </c>
      <c r="X157" s="70">
        <v>0</v>
      </c>
      <c r="Y157" s="70">
        <f t="shared" si="55"/>
        <v>0</v>
      </c>
      <c r="Z157" s="38">
        <v>13</v>
      </c>
      <c r="AA157" s="49">
        <f>I157/84712.5*2530</f>
        <v>29.8657222960012</v>
      </c>
      <c r="AB157" s="70">
        <v>30</v>
      </c>
      <c r="AC157" s="70">
        <f t="shared" si="52"/>
        <v>43</v>
      </c>
      <c r="AD157" s="70">
        <f t="shared" si="53"/>
        <v>30</v>
      </c>
      <c r="AE157" s="38" t="s">
        <v>81</v>
      </c>
      <c r="AF157" s="9"/>
      <c r="AG157" s="9"/>
      <c r="AH157" s="9"/>
      <c r="AI157" s="80"/>
      <c r="AJ157" s="10"/>
      <c r="AK157" s="11"/>
    </row>
    <row r="158" s="1" customFormat="1" spans="1:37">
      <c r="A158" s="44">
        <f>COUNT($A$1:A157)+1</f>
        <v>148</v>
      </c>
      <c r="B158" s="39" t="s">
        <v>122</v>
      </c>
      <c r="C158" s="39" t="s">
        <v>175</v>
      </c>
      <c r="D158" s="50" t="s">
        <v>205</v>
      </c>
      <c r="E158" s="49">
        <v>0</v>
      </c>
      <c r="F158" s="49">
        <v>0</v>
      </c>
      <c r="G158" s="49">
        <v>0</v>
      </c>
      <c r="H158" s="49">
        <v>0</v>
      </c>
      <c r="I158" s="91">
        <v>180</v>
      </c>
      <c r="J158" s="42">
        <f t="shared" si="56"/>
        <v>0</v>
      </c>
      <c r="K158" s="58">
        <v>0</v>
      </c>
      <c r="L158" s="58">
        <f t="shared" si="57"/>
        <v>0</v>
      </c>
      <c r="M158" s="58">
        <v>0</v>
      </c>
      <c r="N158" s="58">
        <f t="shared" si="58"/>
        <v>216</v>
      </c>
      <c r="O158" s="58">
        <v>216</v>
      </c>
      <c r="P158" s="58">
        <f t="shared" si="54"/>
        <v>0</v>
      </c>
      <c r="Q158" s="69"/>
      <c r="R158" s="38"/>
      <c r="S158" s="70">
        <v>1</v>
      </c>
      <c r="T158" s="38">
        <v>0</v>
      </c>
      <c r="U158" s="70">
        <v>0</v>
      </c>
      <c r="V158" s="70">
        <v>0</v>
      </c>
      <c r="W158" s="70">
        <v>0</v>
      </c>
      <c r="X158" s="70">
        <v>0</v>
      </c>
      <c r="Y158" s="70">
        <f t="shared" si="55"/>
        <v>0</v>
      </c>
      <c r="Z158" s="38">
        <v>11</v>
      </c>
      <c r="AA158" s="49">
        <f>I158/84712.5*2530</f>
        <v>5.37583001328021</v>
      </c>
      <c r="AB158" s="70">
        <v>5</v>
      </c>
      <c r="AC158" s="70">
        <f t="shared" si="52"/>
        <v>16</v>
      </c>
      <c r="AD158" s="70">
        <f t="shared" si="53"/>
        <v>5</v>
      </c>
      <c r="AE158" s="38" t="s">
        <v>81</v>
      </c>
      <c r="AF158" s="9"/>
      <c r="AG158" s="9"/>
      <c r="AH158" s="9"/>
      <c r="AI158" s="80"/>
      <c r="AJ158" s="10"/>
      <c r="AK158" s="11"/>
    </row>
    <row r="159" s="1" customFormat="1" spans="1:37">
      <c r="A159" s="44">
        <f>COUNT($A$1:A158)+1</f>
        <v>149</v>
      </c>
      <c r="B159" s="39" t="s">
        <v>122</v>
      </c>
      <c r="C159" s="39" t="s">
        <v>175</v>
      </c>
      <c r="D159" s="50" t="s">
        <v>206</v>
      </c>
      <c r="E159" s="49">
        <v>0</v>
      </c>
      <c r="F159" s="49">
        <v>0</v>
      </c>
      <c r="G159" s="42">
        <v>0</v>
      </c>
      <c r="H159" s="42">
        <v>0</v>
      </c>
      <c r="I159" s="89">
        <v>0</v>
      </c>
      <c r="J159" s="42">
        <f t="shared" si="56"/>
        <v>0</v>
      </c>
      <c r="K159" s="58">
        <v>0</v>
      </c>
      <c r="L159" s="58">
        <f t="shared" si="57"/>
        <v>0</v>
      </c>
      <c r="M159" s="58">
        <v>0</v>
      </c>
      <c r="N159" s="58">
        <f t="shared" si="58"/>
        <v>0</v>
      </c>
      <c r="O159" s="58">
        <v>0</v>
      </c>
      <c r="P159" s="58">
        <f t="shared" si="54"/>
        <v>0</v>
      </c>
      <c r="Q159" s="69"/>
      <c r="R159" s="38"/>
      <c r="S159" s="38">
        <v>1</v>
      </c>
      <c r="T159" s="38">
        <v>0</v>
      </c>
      <c r="U159" s="70">
        <v>0</v>
      </c>
      <c r="V159" s="70">
        <v>0</v>
      </c>
      <c r="W159" s="70">
        <v>0</v>
      </c>
      <c r="X159" s="44">
        <v>42</v>
      </c>
      <c r="Y159" s="70">
        <f t="shared" si="55"/>
        <v>-42</v>
      </c>
      <c r="Z159" s="38">
        <v>9</v>
      </c>
      <c r="AA159" s="72">
        <v>0</v>
      </c>
      <c r="AB159" s="70">
        <v>0</v>
      </c>
      <c r="AC159" s="70">
        <f t="shared" si="52"/>
        <v>9</v>
      </c>
      <c r="AD159" s="70">
        <f t="shared" si="53"/>
        <v>-42</v>
      </c>
      <c r="AE159" s="38"/>
      <c r="AF159" s="9"/>
      <c r="AG159" s="9"/>
      <c r="AH159" s="9"/>
      <c r="AI159" s="80"/>
      <c r="AJ159" s="10"/>
      <c r="AK159" s="11"/>
    </row>
    <row r="160" s="1" customFormat="1" spans="1:37">
      <c r="A160" s="44">
        <f>COUNT($A$1:A159)+1</f>
        <v>150</v>
      </c>
      <c r="B160" s="39" t="s">
        <v>122</v>
      </c>
      <c r="C160" s="39" t="s">
        <v>175</v>
      </c>
      <c r="D160" s="50" t="s">
        <v>207</v>
      </c>
      <c r="E160" s="49">
        <v>0</v>
      </c>
      <c r="F160" s="49">
        <v>0</v>
      </c>
      <c r="G160" s="49">
        <v>0</v>
      </c>
      <c r="H160" s="49">
        <v>0</v>
      </c>
      <c r="I160" s="41">
        <v>0</v>
      </c>
      <c r="J160" s="42">
        <f t="shared" si="56"/>
        <v>0</v>
      </c>
      <c r="K160" s="58">
        <v>0</v>
      </c>
      <c r="L160" s="58">
        <f t="shared" si="57"/>
        <v>0</v>
      </c>
      <c r="M160" s="58">
        <v>0</v>
      </c>
      <c r="N160" s="58">
        <f t="shared" si="58"/>
        <v>0</v>
      </c>
      <c r="O160" s="58">
        <v>0</v>
      </c>
      <c r="P160" s="58">
        <f t="shared" si="54"/>
        <v>0</v>
      </c>
      <c r="Q160" s="69"/>
      <c r="R160" s="38"/>
      <c r="S160" s="70">
        <v>1</v>
      </c>
      <c r="T160" s="38">
        <v>0</v>
      </c>
      <c r="U160" s="70">
        <v>0</v>
      </c>
      <c r="V160" s="70">
        <v>0</v>
      </c>
      <c r="W160" s="70">
        <v>0</v>
      </c>
      <c r="X160" s="44">
        <v>22</v>
      </c>
      <c r="Y160" s="70">
        <f t="shared" si="55"/>
        <v>-22</v>
      </c>
      <c r="Z160" s="38">
        <v>9</v>
      </c>
      <c r="AA160" s="72">
        <v>0</v>
      </c>
      <c r="AB160" s="70">
        <v>0</v>
      </c>
      <c r="AC160" s="70">
        <f t="shared" si="52"/>
        <v>9</v>
      </c>
      <c r="AD160" s="70">
        <f t="shared" si="53"/>
        <v>-22</v>
      </c>
      <c r="AE160" s="38"/>
      <c r="AF160" s="9"/>
      <c r="AG160" s="9"/>
      <c r="AH160" s="9"/>
      <c r="AI160" s="80"/>
      <c r="AJ160" s="10"/>
      <c r="AK160" s="11"/>
    </row>
    <row r="161" s="1" customFormat="1" spans="1:37">
      <c r="A161" s="44">
        <f>COUNT($A$1:A160)+1</f>
        <v>151</v>
      </c>
      <c r="B161" s="39" t="s">
        <v>122</v>
      </c>
      <c r="C161" s="39" t="s">
        <v>175</v>
      </c>
      <c r="D161" s="96" t="s">
        <v>208</v>
      </c>
      <c r="E161" s="49">
        <v>0</v>
      </c>
      <c r="F161" s="49">
        <v>0</v>
      </c>
      <c r="G161" s="49">
        <v>0</v>
      </c>
      <c r="H161" s="49">
        <v>0</v>
      </c>
      <c r="I161" s="91">
        <v>600</v>
      </c>
      <c r="J161" s="42">
        <f t="shared" si="56"/>
        <v>0</v>
      </c>
      <c r="K161" s="58">
        <v>0</v>
      </c>
      <c r="L161" s="58">
        <f t="shared" si="57"/>
        <v>0</v>
      </c>
      <c r="M161" s="58">
        <v>0</v>
      </c>
      <c r="N161" s="58">
        <f t="shared" si="58"/>
        <v>720</v>
      </c>
      <c r="O161" s="58">
        <v>720</v>
      </c>
      <c r="P161" s="58">
        <f t="shared" si="54"/>
        <v>0</v>
      </c>
      <c r="Q161" s="69"/>
      <c r="R161" s="38"/>
      <c r="S161" s="38">
        <v>1</v>
      </c>
      <c r="T161" s="38">
        <v>0</v>
      </c>
      <c r="U161" s="70">
        <v>0</v>
      </c>
      <c r="V161" s="70">
        <v>0</v>
      </c>
      <c r="W161" s="70">
        <v>0</v>
      </c>
      <c r="X161" s="44">
        <v>22</v>
      </c>
      <c r="Y161" s="70">
        <f t="shared" si="55"/>
        <v>-22</v>
      </c>
      <c r="Z161" s="38">
        <v>23</v>
      </c>
      <c r="AA161" s="49">
        <v>0</v>
      </c>
      <c r="AB161" s="70">
        <v>0</v>
      </c>
      <c r="AC161" s="70">
        <f t="shared" si="52"/>
        <v>23</v>
      </c>
      <c r="AD161" s="70">
        <f t="shared" si="53"/>
        <v>-22</v>
      </c>
      <c r="AE161" s="38"/>
      <c r="AF161" s="9" t="s">
        <v>95</v>
      </c>
      <c r="AG161" s="9"/>
      <c r="AH161" s="9"/>
      <c r="AI161" s="80"/>
      <c r="AJ161" s="10"/>
      <c r="AK161" s="11"/>
    </row>
    <row r="162" s="1" customFormat="1" ht="24" spans="1:37">
      <c r="A162" s="44">
        <f>COUNT($A$1:A161)+1</f>
        <v>152</v>
      </c>
      <c r="B162" s="39" t="s">
        <v>122</v>
      </c>
      <c r="C162" s="39" t="s">
        <v>209</v>
      </c>
      <c r="D162" s="96" t="s">
        <v>210</v>
      </c>
      <c r="E162" s="41">
        <v>1181.57</v>
      </c>
      <c r="F162" s="41">
        <v>379.56</v>
      </c>
      <c r="G162" s="42">
        <v>0</v>
      </c>
      <c r="H162" s="42">
        <v>0</v>
      </c>
      <c r="I162" s="91">
        <v>1400</v>
      </c>
      <c r="J162" s="42">
        <f t="shared" si="56"/>
        <v>1417.884</v>
      </c>
      <c r="K162" s="58">
        <v>1418</v>
      </c>
      <c r="L162" s="58">
        <f t="shared" si="57"/>
        <v>0</v>
      </c>
      <c r="M162" s="58">
        <v>0</v>
      </c>
      <c r="N162" s="58">
        <f t="shared" si="58"/>
        <v>1680</v>
      </c>
      <c r="O162" s="58">
        <v>1680</v>
      </c>
      <c r="P162" s="58">
        <f t="shared" si="54"/>
        <v>0</v>
      </c>
      <c r="Q162" s="69">
        <f>(M162-K162)/K162</f>
        <v>-1</v>
      </c>
      <c r="R162" s="38">
        <v>2</v>
      </c>
      <c r="S162" s="70">
        <v>1</v>
      </c>
      <c r="T162" s="49">
        <f>K162+(H162-F162)*1.5+(M162-K162)*R162</f>
        <v>-1987.34</v>
      </c>
      <c r="U162" s="70">
        <v>0</v>
      </c>
      <c r="V162" s="70">
        <v>0</v>
      </c>
      <c r="W162" s="70">
        <v>0</v>
      </c>
      <c r="X162" s="44">
        <v>102</v>
      </c>
      <c r="Y162" s="70">
        <f t="shared" si="55"/>
        <v>-102</v>
      </c>
      <c r="Z162" s="38">
        <v>80</v>
      </c>
      <c r="AA162" s="49">
        <v>0</v>
      </c>
      <c r="AB162" s="70">
        <v>0</v>
      </c>
      <c r="AC162" s="70">
        <f t="shared" si="52"/>
        <v>80</v>
      </c>
      <c r="AD162" s="70">
        <f t="shared" si="53"/>
        <v>-102</v>
      </c>
      <c r="AE162" s="38"/>
      <c r="AF162" s="9" t="s">
        <v>95</v>
      </c>
      <c r="AG162" s="9"/>
      <c r="AH162" s="9"/>
      <c r="AI162" s="80"/>
      <c r="AJ162" s="10"/>
      <c r="AK162" s="11"/>
    </row>
    <row r="163" s="1" customFormat="1" spans="1:37">
      <c r="A163" s="44">
        <f>COUNT($A$1:A162)+1</f>
        <v>153</v>
      </c>
      <c r="B163" s="39" t="s">
        <v>122</v>
      </c>
      <c r="C163" s="39" t="s">
        <v>209</v>
      </c>
      <c r="D163" s="50" t="s">
        <v>211</v>
      </c>
      <c r="E163" s="49">
        <v>0</v>
      </c>
      <c r="F163" s="49">
        <v>0</v>
      </c>
      <c r="G163" s="49">
        <v>0</v>
      </c>
      <c r="H163" s="49">
        <v>0</v>
      </c>
      <c r="I163" s="41">
        <v>0</v>
      </c>
      <c r="J163" s="42">
        <f t="shared" si="56"/>
        <v>0</v>
      </c>
      <c r="K163" s="58">
        <v>0</v>
      </c>
      <c r="L163" s="58">
        <f t="shared" si="57"/>
        <v>0</v>
      </c>
      <c r="M163" s="58">
        <v>0</v>
      </c>
      <c r="N163" s="58">
        <f t="shared" si="58"/>
        <v>0</v>
      </c>
      <c r="O163" s="58">
        <v>0</v>
      </c>
      <c r="P163" s="58">
        <f t="shared" si="54"/>
        <v>0</v>
      </c>
      <c r="Q163" s="69"/>
      <c r="R163" s="38"/>
      <c r="S163" s="38">
        <v>1</v>
      </c>
      <c r="T163" s="38">
        <v>0</v>
      </c>
      <c r="U163" s="70">
        <v>0</v>
      </c>
      <c r="V163" s="70">
        <v>0</v>
      </c>
      <c r="W163" s="70">
        <v>0</v>
      </c>
      <c r="X163" s="44">
        <v>11</v>
      </c>
      <c r="Y163" s="70">
        <f t="shared" si="55"/>
        <v>-11</v>
      </c>
      <c r="Z163" s="38">
        <v>23</v>
      </c>
      <c r="AA163" s="72">
        <v>0</v>
      </c>
      <c r="AB163" s="70">
        <v>0</v>
      </c>
      <c r="AC163" s="70">
        <f t="shared" si="52"/>
        <v>23</v>
      </c>
      <c r="AD163" s="70">
        <f t="shared" si="53"/>
        <v>-11</v>
      </c>
      <c r="AE163" s="38"/>
      <c r="AF163" s="9"/>
      <c r="AG163" s="9"/>
      <c r="AH163" s="9"/>
      <c r="AI163" s="80"/>
      <c r="AJ163" s="10"/>
      <c r="AK163" s="11"/>
    </row>
    <row r="164" s="1" customFormat="1" spans="1:37">
      <c r="A164" s="44">
        <f>COUNT($A$1:A163)+1</f>
        <v>154</v>
      </c>
      <c r="B164" s="39" t="s">
        <v>122</v>
      </c>
      <c r="C164" s="39" t="s">
        <v>209</v>
      </c>
      <c r="D164" s="50" t="s">
        <v>212</v>
      </c>
      <c r="E164" s="49">
        <v>0</v>
      </c>
      <c r="F164" s="49">
        <v>0</v>
      </c>
      <c r="G164" s="49">
        <v>0</v>
      </c>
      <c r="H164" s="49">
        <v>0</v>
      </c>
      <c r="I164" s="41">
        <v>0</v>
      </c>
      <c r="J164" s="42">
        <f t="shared" si="56"/>
        <v>0</v>
      </c>
      <c r="K164" s="58">
        <v>0</v>
      </c>
      <c r="L164" s="58">
        <f t="shared" si="57"/>
        <v>0</v>
      </c>
      <c r="M164" s="58">
        <v>0</v>
      </c>
      <c r="N164" s="58">
        <f t="shared" si="58"/>
        <v>0</v>
      </c>
      <c r="O164" s="58">
        <v>0</v>
      </c>
      <c r="P164" s="58">
        <f t="shared" si="54"/>
        <v>0</v>
      </c>
      <c r="Q164" s="69"/>
      <c r="R164" s="38"/>
      <c r="S164" s="70">
        <v>1</v>
      </c>
      <c r="T164" s="38">
        <v>0</v>
      </c>
      <c r="U164" s="70">
        <v>0</v>
      </c>
      <c r="V164" s="70">
        <v>0</v>
      </c>
      <c r="W164" s="70">
        <v>0</v>
      </c>
      <c r="X164" s="44">
        <v>8</v>
      </c>
      <c r="Y164" s="70">
        <f t="shared" si="55"/>
        <v>-8</v>
      </c>
      <c r="Z164" s="38">
        <v>0</v>
      </c>
      <c r="AA164" s="72">
        <v>0</v>
      </c>
      <c r="AB164" s="70">
        <v>0</v>
      </c>
      <c r="AC164" s="70">
        <f t="shared" si="52"/>
        <v>0</v>
      </c>
      <c r="AD164" s="70">
        <f t="shared" si="53"/>
        <v>-8</v>
      </c>
      <c r="AE164" s="38"/>
      <c r="AF164" s="9"/>
      <c r="AG164" s="9"/>
      <c r="AH164" s="9"/>
      <c r="AI164" s="80"/>
      <c r="AJ164" s="10"/>
      <c r="AK164" s="11"/>
    </row>
    <row r="165" s="1" customFormat="1" spans="1:37">
      <c r="A165" s="44">
        <f>COUNT($A$1:A164)+1</f>
        <v>155</v>
      </c>
      <c r="B165" s="39" t="s">
        <v>122</v>
      </c>
      <c r="C165" s="39" t="s">
        <v>209</v>
      </c>
      <c r="D165" s="50" t="s">
        <v>213</v>
      </c>
      <c r="E165" s="41">
        <v>1223.63</v>
      </c>
      <c r="F165" s="41">
        <v>548.59</v>
      </c>
      <c r="G165" s="49">
        <v>0</v>
      </c>
      <c r="H165" s="49">
        <v>0</v>
      </c>
      <c r="I165" s="41">
        <v>0</v>
      </c>
      <c r="J165" s="42">
        <f t="shared" si="56"/>
        <v>1468.356</v>
      </c>
      <c r="K165" s="58">
        <v>1468</v>
      </c>
      <c r="L165" s="58">
        <f t="shared" si="57"/>
        <v>0</v>
      </c>
      <c r="M165" s="58">
        <v>0</v>
      </c>
      <c r="N165" s="58">
        <f t="shared" si="58"/>
        <v>0</v>
      </c>
      <c r="O165" s="58">
        <v>0</v>
      </c>
      <c r="P165" s="58">
        <f t="shared" si="54"/>
        <v>0</v>
      </c>
      <c r="Q165" s="69">
        <f>(M165-K165)/K165</f>
        <v>-1</v>
      </c>
      <c r="R165" s="38">
        <v>2</v>
      </c>
      <c r="S165" s="38">
        <v>1</v>
      </c>
      <c r="T165" s="49">
        <f>K165+(H165-F165)*1.5+(M165-K165)*R165</f>
        <v>-2290.885</v>
      </c>
      <c r="U165" s="70">
        <v>0</v>
      </c>
      <c r="V165" s="70">
        <v>0</v>
      </c>
      <c r="W165" s="70">
        <v>0</v>
      </c>
      <c r="X165" s="44">
        <v>121</v>
      </c>
      <c r="Y165" s="70">
        <f t="shared" si="55"/>
        <v>-121</v>
      </c>
      <c r="Z165" s="38">
        <v>0</v>
      </c>
      <c r="AA165" s="72">
        <v>0</v>
      </c>
      <c r="AB165" s="70">
        <v>0</v>
      </c>
      <c r="AC165" s="70">
        <f t="shared" si="52"/>
        <v>0</v>
      </c>
      <c r="AD165" s="70">
        <f t="shared" si="53"/>
        <v>-121</v>
      </c>
      <c r="AE165" s="40" t="s">
        <v>214</v>
      </c>
      <c r="AF165" s="9"/>
      <c r="AG165" s="9"/>
      <c r="AH165" s="9"/>
      <c r="AI165" s="80"/>
      <c r="AJ165" s="10"/>
      <c r="AK165" s="11"/>
    </row>
    <row r="166" s="1" customFormat="1" spans="1:37">
      <c r="A166" s="44">
        <f>COUNT($A$1:A165)+1</f>
        <v>156</v>
      </c>
      <c r="B166" s="39" t="s">
        <v>122</v>
      </c>
      <c r="C166" s="39" t="s">
        <v>209</v>
      </c>
      <c r="D166" s="46" t="s">
        <v>215</v>
      </c>
      <c r="E166" s="49">
        <v>0</v>
      </c>
      <c r="F166" s="49">
        <v>0</v>
      </c>
      <c r="G166" s="49">
        <v>0</v>
      </c>
      <c r="H166" s="49">
        <v>0</v>
      </c>
      <c r="I166" s="91">
        <v>60</v>
      </c>
      <c r="J166" s="42">
        <f t="shared" si="56"/>
        <v>0</v>
      </c>
      <c r="K166" s="58">
        <v>0</v>
      </c>
      <c r="L166" s="58">
        <f t="shared" si="57"/>
        <v>0</v>
      </c>
      <c r="M166" s="58">
        <v>0</v>
      </c>
      <c r="N166" s="58">
        <f t="shared" si="58"/>
        <v>72</v>
      </c>
      <c r="O166" s="58">
        <v>72</v>
      </c>
      <c r="P166" s="58">
        <f t="shared" si="54"/>
        <v>0</v>
      </c>
      <c r="Q166" s="69"/>
      <c r="R166" s="38"/>
      <c r="S166" s="70">
        <v>1</v>
      </c>
      <c r="T166" s="38">
        <v>0</v>
      </c>
      <c r="U166" s="70">
        <v>0</v>
      </c>
      <c r="V166" s="70">
        <v>0</v>
      </c>
      <c r="W166" s="70">
        <v>0</v>
      </c>
      <c r="X166" s="44">
        <v>33</v>
      </c>
      <c r="Y166" s="70">
        <f t="shared" si="55"/>
        <v>-33</v>
      </c>
      <c r="Z166" s="38">
        <v>4</v>
      </c>
      <c r="AA166" s="72">
        <v>0</v>
      </c>
      <c r="AB166" s="70">
        <v>0</v>
      </c>
      <c r="AC166" s="70">
        <f t="shared" si="52"/>
        <v>4</v>
      </c>
      <c r="AD166" s="70">
        <f t="shared" si="53"/>
        <v>-33</v>
      </c>
      <c r="AE166" s="38"/>
      <c r="AF166" s="9"/>
      <c r="AG166" s="9"/>
      <c r="AH166" s="9"/>
      <c r="AI166" s="80"/>
      <c r="AJ166" s="10"/>
      <c r="AK166" s="11"/>
    </row>
    <row r="167" s="1" customFormat="1" spans="1:37">
      <c r="A167" s="44">
        <f>COUNT($A$1:A166)+1</f>
        <v>157</v>
      </c>
      <c r="B167" s="39" t="s">
        <v>122</v>
      </c>
      <c r="C167" s="39" t="s">
        <v>209</v>
      </c>
      <c r="D167" s="46" t="s">
        <v>216</v>
      </c>
      <c r="E167" s="49">
        <v>0</v>
      </c>
      <c r="F167" s="49">
        <v>0</v>
      </c>
      <c r="G167" s="49">
        <v>0</v>
      </c>
      <c r="H167" s="49">
        <v>0</v>
      </c>
      <c r="I167" s="49">
        <v>120</v>
      </c>
      <c r="J167" s="42">
        <f t="shared" si="56"/>
        <v>0</v>
      </c>
      <c r="K167" s="58">
        <v>0</v>
      </c>
      <c r="L167" s="58">
        <f t="shared" si="57"/>
        <v>0</v>
      </c>
      <c r="M167" s="58">
        <v>0</v>
      </c>
      <c r="N167" s="58">
        <f t="shared" si="58"/>
        <v>144</v>
      </c>
      <c r="O167" s="58">
        <v>144</v>
      </c>
      <c r="P167" s="58">
        <f t="shared" si="54"/>
        <v>0</v>
      </c>
      <c r="Q167" s="69"/>
      <c r="R167" s="38"/>
      <c r="S167" s="38">
        <v>1</v>
      </c>
      <c r="T167" s="38">
        <v>0</v>
      </c>
      <c r="U167" s="70">
        <v>0</v>
      </c>
      <c r="V167" s="70">
        <v>0</v>
      </c>
      <c r="W167" s="70">
        <v>0</v>
      </c>
      <c r="X167" s="70">
        <v>0</v>
      </c>
      <c r="Y167" s="70">
        <f t="shared" si="55"/>
        <v>0</v>
      </c>
      <c r="Z167" s="38">
        <v>7</v>
      </c>
      <c r="AA167" s="49">
        <f>I167/84712.5*2530</f>
        <v>3.58388667552014</v>
      </c>
      <c r="AB167" s="70">
        <v>4</v>
      </c>
      <c r="AC167" s="70">
        <f t="shared" si="52"/>
        <v>11</v>
      </c>
      <c r="AD167" s="70">
        <f t="shared" si="53"/>
        <v>4</v>
      </c>
      <c r="AE167" s="38" t="s">
        <v>81</v>
      </c>
      <c r="AF167" s="9"/>
      <c r="AG167" s="9"/>
      <c r="AH167" s="9"/>
      <c r="AI167" s="80"/>
      <c r="AJ167" s="10"/>
      <c r="AK167" s="11"/>
    </row>
    <row r="168" s="1" customFormat="1" spans="1:37">
      <c r="A168" s="44">
        <f>COUNT($A$1:A167)+1</f>
        <v>158</v>
      </c>
      <c r="B168" s="39" t="s">
        <v>122</v>
      </c>
      <c r="C168" s="39" t="s">
        <v>209</v>
      </c>
      <c r="D168" s="46" t="s">
        <v>217</v>
      </c>
      <c r="E168" s="49">
        <v>0</v>
      </c>
      <c r="F168" s="49">
        <v>0</v>
      </c>
      <c r="G168" s="49">
        <v>0</v>
      </c>
      <c r="H168" s="49">
        <v>0</v>
      </c>
      <c r="I168" s="49">
        <v>250</v>
      </c>
      <c r="J168" s="42">
        <f t="shared" si="56"/>
        <v>0</v>
      </c>
      <c r="K168" s="58">
        <v>0</v>
      </c>
      <c r="L168" s="58">
        <f t="shared" si="57"/>
        <v>0</v>
      </c>
      <c r="M168" s="58">
        <v>0</v>
      </c>
      <c r="N168" s="58">
        <f t="shared" si="58"/>
        <v>300</v>
      </c>
      <c r="O168" s="58">
        <v>300</v>
      </c>
      <c r="P168" s="58">
        <f t="shared" si="54"/>
        <v>0</v>
      </c>
      <c r="Q168" s="69"/>
      <c r="R168" s="38"/>
      <c r="S168" s="70">
        <v>1</v>
      </c>
      <c r="T168" s="38">
        <v>0</v>
      </c>
      <c r="U168" s="70">
        <v>0</v>
      </c>
      <c r="V168" s="70">
        <v>0</v>
      </c>
      <c r="W168" s="70">
        <v>0</v>
      </c>
      <c r="X168" s="70">
        <v>0</v>
      </c>
      <c r="Y168" s="70">
        <f t="shared" si="55"/>
        <v>0</v>
      </c>
      <c r="Z168" s="38">
        <v>14</v>
      </c>
      <c r="AA168" s="72">
        <v>0</v>
      </c>
      <c r="AB168" s="70">
        <v>0</v>
      </c>
      <c r="AC168" s="70">
        <f t="shared" si="52"/>
        <v>14</v>
      </c>
      <c r="AD168" s="70">
        <f t="shared" si="53"/>
        <v>0</v>
      </c>
      <c r="AE168" s="38" t="s">
        <v>81</v>
      </c>
      <c r="AF168" s="9"/>
      <c r="AG168" s="9"/>
      <c r="AH168" s="9"/>
      <c r="AI168" s="80"/>
      <c r="AJ168" s="10"/>
      <c r="AK168" s="11"/>
    </row>
    <row r="169" s="1" customFormat="1" spans="1:37">
      <c r="A169" s="44">
        <f>COUNT($A$1:A168)+1</f>
        <v>159</v>
      </c>
      <c r="B169" s="39" t="s">
        <v>122</v>
      </c>
      <c r="C169" s="39" t="s">
        <v>209</v>
      </c>
      <c r="D169" s="96" t="s">
        <v>218</v>
      </c>
      <c r="E169" s="49">
        <v>0</v>
      </c>
      <c r="F169" s="49">
        <v>0</v>
      </c>
      <c r="G169" s="49">
        <v>0</v>
      </c>
      <c r="H169" s="49">
        <v>0</v>
      </c>
      <c r="I169" s="91">
        <v>360</v>
      </c>
      <c r="J169" s="42">
        <f t="shared" si="56"/>
        <v>0</v>
      </c>
      <c r="K169" s="58">
        <v>0</v>
      </c>
      <c r="L169" s="58">
        <f t="shared" si="57"/>
        <v>0</v>
      </c>
      <c r="M169" s="58">
        <v>0</v>
      </c>
      <c r="N169" s="58">
        <f t="shared" si="58"/>
        <v>432</v>
      </c>
      <c r="O169" s="58">
        <v>432</v>
      </c>
      <c r="P169" s="58">
        <f t="shared" si="54"/>
        <v>0</v>
      </c>
      <c r="Q169" s="69"/>
      <c r="R169" s="38"/>
      <c r="S169" s="38">
        <v>1</v>
      </c>
      <c r="T169" s="38">
        <v>0</v>
      </c>
      <c r="U169" s="70">
        <v>0</v>
      </c>
      <c r="V169" s="70">
        <v>0</v>
      </c>
      <c r="W169" s="70">
        <v>0</v>
      </c>
      <c r="X169" s="44">
        <v>22</v>
      </c>
      <c r="Y169" s="70">
        <f t="shared" si="55"/>
        <v>-22</v>
      </c>
      <c r="Z169" s="38">
        <v>20</v>
      </c>
      <c r="AA169" s="49">
        <v>0</v>
      </c>
      <c r="AB169" s="70">
        <v>0</v>
      </c>
      <c r="AC169" s="70">
        <f t="shared" si="52"/>
        <v>20</v>
      </c>
      <c r="AD169" s="70">
        <f t="shared" si="53"/>
        <v>-22</v>
      </c>
      <c r="AE169" s="38"/>
      <c r="AF169" s="9" t="s">
        <v>95</v>
      </c>
      <c r="AG169" s="9"/>
      <c r="AH169" s="9"/>
      <c r="AI169" s="80"/>
      <c r="AJ169" s="10"/>
      <c r="AK169" s="11"/>
    </row>
    <row r="170" s="1" customFormat="1" spans="1:37">
      <c r="A170" s="44">
        <f>COUNT($A$1:A169)+1</f>
        <v>160</v>
      </c>
      <c r="B170" s="39" t="s">
        <v>122</v>
      </c>
      <c r="C170" s="39" t="s">
        <v>209</v>
      </c>
      <c r="D170" s="51" t="s">
        <v>219</v>
      </c>
      <c r="E170" s="49">
        <v>0</v>
      </c>
      <c r="F170" s="49">
        <v>0</v>
      </c>
      <c r="G170" s="42">
        <v>0</v>
      </c>
      <c r="H170" s="42">
        <v>0</v>
      </c>
      <c r="I170" s="91">
        <v>360</v>
      </c>
      <c r="J170" s="42">
        <f t="shared" si="56"/>
        <v>0</v>
      </c>
      <c r="K170" s="58">
        <v>0</v>
      </c>
      <c r="L170" s="58">
        <f t="shared" si="57"/>
        <v>0</v>
      </c>
      <c r="M170" s="58">
        <v>0</v>
      </c>
      <c r="N170" s="58">
        <f t="shared" si="58"/>
        <v>432</v>
      </c>
      <c r="O170" s="58">
        <v>432</v>
      </c>
      <c r="P170" s="58">
        <f t="shared" si="54"/>
        <v>0</v>
      </c>
      <c r="Q170" s="69"/>
      <c r="R170" s="38"/>
      <c r="S170" s="70">
        <v>1</v>
      </c>
      <c r="T170" s="38">
        <v>0</v>
      </c>
      <c r="U170" s="70">
        <v>0</v>
      </c>
      <c r="V170" s="70">
        <v>0</v>
      </c>
      <c r="W170" s="70">
        <v>0</v>
      </c>
      <c r="X170" s="44">
        <v>15</v>
      </c>
      <c r="Y170" s="70">
        <f t="shared" si="55"/>
        <v>-15</v>
      </c>
      <c r="Z170" s="38">
        <v>20</v>
      </c>
      <c r="AA170" s="49">
        <v>0</v>
      </c>
      <c r="AB170" s="70">
        <v>0</v>
      </c>
      <c r="AC170" s="70">
        <f t="shared" si="52"/>
        <v>20</v>
      </c>
      <c r="AD170" s="70">
        <f t="shared" si="53"/>
        <v>-15</v>
      </c>
      <c r="AE170" s="38"/>
      <c r="AF170" s="9" t="s">
        <v>95</v>
      </c>
      <c r="AG170" s="9"/>
      <c r="AH170" s="9"/>
      <c r="AI170" s="80"/>
      <c r="AJ170" s="10"/>
      <c r="AK170" s="11"/>
    </row>
    <row r="171" s="1" customFormat="1" ht="24" spans="1:37">
      <c r="A171" s="44">
        <f>COUNT($A$1:A170)+1</f>
        <v>161</v>
      </c>
      <c r="B171" s="39" t="s">
        <v>122</v>
      </c>
      <c r="C171" s="39" t="s">
        <v>220</v>
      </c>
      <c r="D171" s="40" t="s">
        <v>221</v>
      </c>
      <c r="E171" s="41">
        <v>659.3</v>
      </c>
      <c r="F171" s="41">
        <v>232.75</v>
      </c>
      <c r="G171" s="42">
        <v>315.4</v>
      </c>
      <c r="H171" s="42">
        <v>106.16</v>
      </c>
      <c r="I171" s="91">
        <v>30</v>
      </c>
      <c r="J171" s="42">
        <f t="shared" si="56"/>
        <v>791.16</v>
      </c>
      <c r="K171" s="58">
        <v>791</v>
      </c>
      <c r="L171" s="58">
        <f t="shared" si="57"/>
        <v>378.48</v>
      </c>
      <c r="M171" s="58">
        <v>379</v>
      </c>
      <c r="N171" s="58">
        <f t="shared" si="58"/>
        <v>36</v>
      </c>
      <c r="O171" s="58">
        <v>36</v>
      </c>
      <c r="P171" s="58">
        <f t="shared" si="54"/>
        <v>0</v>
      </c>
      <c r="Q171" s="69">
        <f>(M171-K171)/K171</f>
        <v>-0.520859671302149</v>
      </c>
      <c r="R171" s="38">
        <v>2</v>
      </c>
      <c r="S171" s="38">
        <v>1</v>
      </c>
      <c r="T171" s="49">
        <f>K171+(H171-F171)*1.5+(M171-K171)*R171</f>
        <v>-222.885</v>
      </c>
      <c r="U171" s="70">
        <v>0</v>
      </c>
      <c r="V171" s="70">
        <v>0</v>
      </c>
      <c r="W171" s="70">
        <v>0</v>
      </c>
      <c r="X171" s="44">
        <v>53</v>
      </c>
      <c r="Y171" s="70">
        <f t="shared" si="55"/>
        <v>-53</v>
      </c>
      <c r="Z171" s="38">
        <v>27</v>
      </c>
      <c r="AA171" s="72">
        <v>0</v>
      </c>
      <c r="AB171" s="70">
        <v>0</v>
      </c>
      <c r="AC171" s="70">
        <f t="shared" si="52"/>
        <v>27</v>
      </c>
      <c r="AD171" s="70">
        <f t="shared" si="53"/>
        <v>-53</v>
      </c>
      <c r="AE171" s="38"/>
      <c r="AF171" s="9"/>
      <c r="AG171" s="9"/>
      <c r="AH171" s="9"/>
      <c r="AI171" s="80"/>
      <c r="AJ171" s="10"/>
      <c r="AK171" s="11"/>
    </row>
    <row r="172" s="1" customFormat="1" spans="1:37">
      <c r="A172" s="44">
        <f>COUNT($A$1:A171)+1</f>
        <v>162</v>
      </c>
      <c r="B172" s="39" t="s">
        <v>122</v>
      </c>
      <c r="C172" s="39" t="s">
        <v>220</v>
      </c>
      <c r="D172" s="40" t="s">
        <v>222</v>
      </c>
      <c r="E172" s="41">
        <v>1635.57</v>
      </c>
      <c r="F172" s="41">
        <v>306.61</v>
      </c>
      <c r="G172" s="42">
        <v>1479.7</v>
      </c>
      <c r="H172" s="42">
        <v>406.93</v>
      </c>
      <c r="I172" s="91">
        <v>1500</v>
      </c>
      <c r="J172" s="42">
        <f t="shared" si="56"/>
        <v>1962.684</v>
      </c>
      <c r="K172" s="58">
        <v>1963</v>
      </c>
      <c r="L172" s="58">
        <f t="shared" si="57"/>
        <v>1775.64</v>
      </c>
      <c r="M172" s="58">
        <v>1776</v>
      </c>
      <c r="N172" s="58">
        <f t="shared" si="58"/>
        <v>1800</v>
      </c>
      <c r="O172" s="58">
        <v>1800</v>
      </c>
      <c r="P172" s="58">
        <f t="shared" si="54"/>
        <v>0</v>
      </c>
      <c r="Q172" s="69">
        <f>(M172-K172)/K172</f>
        <v>-0.0952623535404992</v>
      </c>
      <c r="R172" s="38">
        <v>1.5</v>
      </c>
      <c r="S172" s="70">
        <v>1</v>
      </c>
      <c r="T172" s="49">
        <f>K172+(H172-F172)*1.5+(M172-K172)*R172</f>
        <v>1832.98</v>
      </c>
      <c r="U172" s="70">
        <v>1833</v>
      </c>
      <c r="V172" s="58">
        <f>12531/118328*U172</f>
        <v>194.115703806369</v>
      </c>
      <c r="W172" s="70">
        <v>194</v>
      </c>
      <c r="X172" s="44">
        <v>63</v>
      </c>
      <c r="Y172" s="70">
        <f t="shared" si="55"/>
        <v>131</v>
      </c>
      <c r="Z172" s="38">
        <v>89</v>
      </c>
      <c r="AA172" s="49">
        <f>I172/84712.5*2530</f>
        <v>44.7985834440018</v>
      </c>
      <c r="AB172" s="70">
        <v>45</v>
      </c>
      <c r="AC172" s="70">
        <f t="shared" si="52"/>
        <v>134</v>
      </c>
      <c r="AD172" s="70">
        <f t="shared" si="53"/>
        <v>176</v>
      </c>
      <c r="AE172" s="38"/>
      <c r="AF172" s="9"/>
      <c r="AG172" s="9"/>
      <c r="AH172" s="9"/>
      <c r="AI172" s="80"/>
      <c r="AJ172" s="10"/>
      <c r="AK172" s="11"/>
    </row>
    <row r="173" s="1" customFormat="1" ht="24" spans="1:37">
      <c r="A173" s="44">
        <f>COUNT($A$1:A172)+1</f>
        <v>163</v>
      </c>
      <c r="B173" s="39" t="s">
        <v>122</v>
      </c>
      <c r="C173" s="39" t="s">
        <v>220</v>
      </c>
      <c r="D173" s="40" t="s">
        <v>223</v>
      </c>
      <c r="E173" s="41">
        <v>0</v>
      </c>
      <c r="F173" s="41">
        <v>0</v>
      </c>
      <c r="G173" s="41">
        <v>0</v>
      </c>
      <c r="H173" s="41">
        <v>0</v>
      </c>
      <c r="I173" s="41"/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58">
        <f t="shared" si="54"/>
        <v>0</v>
      </c>
      <c r="Q173" s="69"/>
      <c r="R173" s="38"/>
      <c r="S173" s="38">
        <v>1</v>
      </c>
      <c r="T173" s="70">
        <v>0</v>
      </c>
      <c r="U173" s="70">
        <v>0</v>
      </c>
      <c r="V173" s="70">
        <v>0</v>
      </c>
      <c r="W173" s="70">
        <v>0</v>
      </c>
      <c r="X173" s="70">
        <v>0</v>
      </c>
      <c r="Y173" s="70">
        <f t="shared" si="55"/>
        <v>0</v>
      </c>
      <c r="Z173" s="38">
        <v>13</v>
      </c>
      <c r="AA173" s="72">
        <v>0</v>
      </c>
      <c r="AB173" s="70">
        <v>0</v>
      </c>
      <c r="AC173" s="70">
        <f t="shared" si="52"/>
        <v>13</v>
      </c>
      <c r="AD173" s="70">
        <f t="shared" si="53"/>
        <v>0</v>
      </c>
      <c r="AE173" s="40" t="s">
        <v>127</v>
      </c>
      <c r="AF173" s="9"/>
      <c r="AG173" s="9"/>
      <c r="AH173" s="9"/>
      <c r="AI173" s="80"/>
      <c r="AJ173" s="10"/>
      <c r="AK173" s="11"/>
    </row>
    <row r="174" s="1" customFormat="1" spans="1:37">
      <c r="A174" s="44">
        <f>COUNT($A$1:A173)+1</f>
        <v>164</v>
      </c>
      <c r="B174" s="39" t="s">
        <v>122</v>
      </c>
      <c r="C174" s="39" t="s">
        <v>220</v>
      </c>
      <c r="D174" s="40" t="s">
        <v>224</v>
      </c>
      <c r="E174" s="41">
        <v>0</v>
      </c>
      <c r="F174" s="41">
        <v>0</v>
      </c>
      <c r="G174" s="41">
        <v>0</v>
      </c>
      <c r="H174" s="41">
        <v>0</v>
      </c>
      <c r="I174" s="41"/>
      <c r="J174" s="41">
        <v>0</v>
      </c>
      <c r="K174" s="41">
        <v>0</v>
      </c>
      <c r="L174" s="41">
        <v>0</v>
      </c>
      <c r="M174" s="41">
        <v>0</v>
      </c>
      <c r="N174" s="41">
        <v>0</v>
      </c>
      <c r="O174" s="41">
        <v>0</v>
      </c>
      <c r="P174" s="58">
        <f t="shared" si="54"/>
        <v>0</v>
      </c>
      <c r="Q174" s="69"/>
      <c r="R174" s="38"/>
      <c r="S174" s="38">
        <v>1</v>
      </c>
      <c r="T174" s="70">
        <v>0</v>
      </c>
      <c r="U174" s="70">
        <v>0</v>
      </c>
      <c r="V174" s="70">
        <v>0</v>
      </c>
      <c r="W174" s="70">
        <v>0</v>
      </c>
      <c r="X174" s="70">
        <v>0</v>
      </c>
      <c r="Y174" s="70">
        <f t="shared" si="55"/>
        <v>0</v>
      </c>
      <c r="Z174" s="38">
        <v>11</v>
      </c>
      <c r="AA174" s="72">
        <v>0</v>
      </c>
      <c r="AB174" s="70">
        <v>0</v>
      </c>
      <c r="AC174" s="70">
        <f t="shared" si="52"/>
        <v>11</v>
      </c>
      <c r="AD174" s="70">
        <f t="shared" si="53"/>
        <v>0</v>
      </c>
      <c r="AE174" s="40" t="s">
        <v>127</v>
      </c>
      <c r="AF174" s="9"/>
      <c r="AG174" s="9"/>
      <c r="AH174" s="9"/>
      <c r="AI174" s="80"/>
      <c r="AJ174" s="10"/>
      <c r="AK174" s="11"/>
    </row>
    <row r="175" s="1" customFormat="1" spans="1:37">
      <c r="A175" s="44">
        <f>COUNT($A$1:A174)+1</f>
        <v>165</v>
      </c>
      <c r="B175" s="39" t="s">
        <v>122</v>
      </c>
      <c r="C175" s="39" t="s">
        <v>225</v>
      </c>
      <c r="D175" s="40" t="s">
        <v>226</v>
      </c>
      <c r="E175" s="41">
        <v>0</v>
      </c>
      <c r="F175" s="41">
        <v>0</v>
      </c>
      <c r="G175" s="41">
        <v>0</v>
      </c>
      <c r="H175" s="41">
        <v>0</v>
      </c>
      <c r="I175" s="41"/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58">
        <f t="shared" si="54"/>
        <v>0</v>
      </c>
      <c r="Q175" s="69"/>
      <c r="R175" s="38"/>
      <c r="S175" s="38">
        <v>1</v>
      </c>
      <c r="T175" s="70">
        <v>0</v>
      </c>
      <c r="U175" s="70">
        <v>0</v>
      </c>
      <c r="V175" s="70">
        <v>0</v>
      </c>
      <c r="W175" s="70">
        <v>0</v>
      </c>
      <c r="X175" s="70">
        <v>0</v>
      </c>
      <c r="Y175" s="70">
        <f t="shared" si="55"/>
        <v>0</v>
      </c>
      <c r="Z175" s="38">
        <v>13</v>
      </c>
      <c r="AA175" s="72">
        <v>0</v>
      </c>
      <c r="AB175" s="70">
        <v>0</v>
      </c>
      <c r="AC175" s="70">
        <f t="shared" si="52"/>
        <v>13</v>
      </c>
      <c r="AD175" s="70">
        <f t="shared" si="53"/>
        <v>0</v>
      </c>
      <c r="AE175" s="40" t="s">
        <v>127</v>
      </c>
      <c r="AF175" s="9"/>
      <c r="AG175" s="9"/>
      <c r="AH175" s="9"/>
      <c r="AI175" s="80"/>
      <c r="AJ175" s="10"/>
      <c r="AK175" s="11"/>
    </row>
    <row r="176" s="1" customFormat="1" spans="1:37">
      <c r="A176" s="44">
        <f>COUNT($A$1:A175)+1</f>
        <v>166</v>
      </c>
      <c r="B176" s="39" t="s">
        <v>122</v>
      </c>
      <c r="C176" s="39" t="s">
        <v>227</v>
      </c>
      <c r="D176" s="40" t="s">
        <v>228</v>
      </c>
      <c r="E176" s="41">
        <v>0</v>
      </c>
      <c r="F176" s="41">
        <v>0</v>
      </c>
      <c r="G176" s="41">
        <v>0</v>
      </c>
      <c r="H176" s="41">
        <v>0</v>
      </c>
      <c r="I176" s="42">
        <v>150</v>
      </c>
      <c r="J176" s="42">
        <f t="shared" ref="J176:J184" si="59">E176*1.2</f>
        <v>0</v>
      </c>
      <c r="K176" s="58">
        <v>0</v>
      </c>
      <c r="L176" s="58">
        <f t="shared" ref="L176:L184" si="60">G176*1.2</f>
        <v>0</v>
      </c>
      <c r="M176" s="58">
        <v>0</v>
      </c>
      <c r="N176" s="58">
        <f t="shared" ref="N176:N184" si="61">I176*1.2</f>
        <v>180</v>
      </c>
      <c r="O176" s="58">
        <v>180</v>
      </c>
      <c r="P176" s="58">
        <f t="shared" si="54"/>
        <v>0</v>
      </c>
      <c r="Q176" s="69"/>
      <c r="R176" s="38"/>
      <c r="S176" s="38">
        <v>1</v>
      </c>
      <c r="T176" s="38">
        <v>0</v>
      </c>
      <c r="U176" s="70">
        <v>0</v>
      </c>
      <c r="V176" s="70">
        <v>0</v>
      </c>
      <c r="W176" s="70">
        <v>0</v>
      </c>
      <c r="X176" s="70">
        <v>0</v>
      </c>
      <c r="Y176" s="70">
        <f t="shared" si="55"/>
        <v>0</v>
      </c>
      <c r="Z176" s="38">
        <v>9</v>
      </c>
      <c r="AA176" s="72">
        <v>0</v>
      </c>
      <c r="AB176" s="70">
        <v>0</v>
      </c>
      <c r="AC176" s="70">
        <f t="shared" si="52"/>
        <v>9</v>
      </c>
      <c r="AD176" s="70">
        <f t="shared" si="53"/>
        <v>0</v>
      </c>
      <c r="AE176" s="38" t="s">
        <v>81</v>
      </c>
      <c r="AF176" s="9"/>
      <c r="AG176" s="9"/>
      <c r="AH176" s="9"/>
      <c r="AI176" s="80"/>
      <c r="AJ176" s="10"/>
      <c r="AK176" s="11"/>
    </row>
    <row r="177" s="1" customFormat="1" spans="1:37">
      <c r="A177" s="44">
        <f>COUNT($A$1:A176)+1</f>
        <v>167</v>
      </c>
      <c r="B177" s="39" t="s">
        <v>122</v>
      </c>
      <c r="C177" s="39" t="s">
        <v>227</v>
      </c>
      <c r="D177" s="40" t="s">
        <v>229</v>
      </c>
      <c r="E177" s="41">
        <v>0</v>
      </c>
      <c r="F177" s="41">
        <v>0</v>
      </c>
      <c r="G177" s="41">
        <v>0</v>
      </c>
      <c r="H177" s="41">
        <v>0</v>
      </c>
      <c r="I177" s="42">
        <v>150</v>
      </c>
      <c r="J177" s="42">
        <f t="shared" si="59"/>
        <v>0</v>
      </c>
      <c r="K177" s="58">
        <v>0</v>
      </c>
      <c r="L177" s="58">
        <f t="shared" si="60"/>
        <v>0</v>
      </c>
      <c r="M177" s="58">
        <v>0</v>
      </c>
      <c r="N177" s="58">
        <f t="shared" si="61"/>
        <v>180</v>
      </c>
      <c r="O177" s="58">
        <v>180</v>
      </c>
      <c r="P177" s="58">
        <f t="shared" si="54"/>
        <v>0</v>
      </c>
      <c r="Q177" s="69"/>
      <c r="R177" s="38"/>
      <c r="S177" s="70">
        <v>1</v>
      </c>
      <c r="T177" s="38">
        <v>0</v>
      </c>
      <c r="U177" s="70">
        <v>0</v>
      </c>
      <c r="V177" s="70">
        <v>0</v>
      </c>
      <c r="W177" s="70">
        <v>0</v>
      </c>
      <c r="X177" s="70">
        <v>0</v>
      </c>
      <c r="Y177" s="70">
        <f t="shared" si="55"/>
        <v>0</v>
      </c>
      <c r="Z177" s="38">
        <v>9</v>
      </c>
      <c r="AA177" s="72">
        <v>0</v>
      </c>
      <c r="AB177" s="70">
        <v>0</v>
      </c>
      <c r="AC177" s="70">
        <f t="shared" si="52"/>
        <v>9</v>
      </c>
      <c r="AD177" s="70">
        <f t="shared" si="53"/>
        <v>0</v>
      </c>
      <c r="AE177" s="38" t="s">
        <v>81</v>
      </c>
      <c r="AF177" s="9"/>
      <c r="AG177" s="9"/>
      <c r="AH177" s="9"/>
      <c r="AI177" s="80"/>
      <c r="AJ177" s="10"/>
      <c r="AK177" s="11"/>
    </row>
    <row r="178" s="2" customFormat="1" spans="1:37">
      <c r="A178" s="82"/>
      <c r="B178" s="97" t="s">
        <v>230</v>
      </c>
      <c r="C178" s="97"/>
      <c r="D178" s="98"/>
      <c r="E178" s="29">
        <f>SUM(E179:E202)</f>
        <v>950.61</v>
      </c>
      <c r="F178" s="29">
        <f>SUM(F179:F202)</f>
        <v>434.95</v>
      </c>
      <c r="G178" s="29">
        <f>SUM(G179:G202)</f>
        <v>2907.22</v>
      </c>
      <c r="H178" s="29">
        <f>SUM(H179:H202)</f>
        <v>905.49</v>
      </c>
      <c r="I178" s="29">
        <f>SUM(I179:I202)</f>
        <v>4690</v>
      </c>
      <c r="J178" s="29">
        <f t="shared" ref="I178:O178" si="62">SUM(J179:J202)</f>
        <v>1140.732</v>
      </c>
      <c r="K178" s="29">
        <f t="shared" si="62"/>
        <v>1141</v>
      </c>
      <c r="L178" s="29">
        <f t="shared" si="62"/>
        <v>3488.664</v>
      </c>
      <c r="M178" s="29">
        <f t="shared" si="62"/>
        <v>3488</v>
      </c>
      <c r="N178" s="29">
        <f t="shared" si="62"/>
        <v>5628</v>
      </c>
      <c r="O178" s="29">
        <f t="shared" si="62"/>
        <v>5628</v>
      </c>
      <c r="P178" s="58">
        <f t="shared" si="54"/>
        <v>0</v>
      </c>
      <c r="Q178" s="64"/>
      <c r="R178" s="30"/>
      <c r="S178" s="30"/>
      <c r="T178" s="82">
        <f>SUM(T179:T202)</f>
        <v>5864.81</v>
      </c>
      <c r="U178" s="82">
        <f>SUM(U179:U202)</f>
        <v>5896</v>
      </c>
      <c r="V178" s="82">
        <f t="shared" ref="V178:AD178" si="63">SUM(V179:V202)</f>
        <v>624.389628828341</v>
      </c>
      <c r="W178" s="82">
        <f t="shared" si="63"/>
        <v>624</v>
      </c>
      <c r="X178" s="82">
        <f t="shared" si="63"/>
        <v>410</v>
      </c>
      <c r="Y178" s="82">
        <f t="shared" si="63"/>
        <v>214</v>
      </c>
      <c r="Z178" s="82">
        <f t="shared" si="63"/>
        <v>292</v>
      </c>
      <c r="AA178" s="82">
        <f t="shared" si="63"/>
        <v>54.9529290246421</v>
      </c>
      <c r="AB178" s="82">
        <f t="shared" si="63"/>
        <v>55</v>
      </c>
      <c r="AC178" s="82">
        <f t="shared" si="63"/>
        <v>347</v>
      </c>
      <c r="AD178" s="82">
        <f t="shared" si="63"/>
        <v>269</v>
      </c>
      <c r="AE178" s="30"/>
      <c r="AF178" s="94"/>
      <c r="AG178" s="94"/>
      <c r="AH178" s="94"/>
      <c r="AI178" s="75"/>
      <c r="AJ178" s="78"/>
      <c r="AK178" s="79"/>
    </row>
    <row r="179" s="1" customFormat="1" spans="1:37">
      <c r="A179" s="44">
        <f>COUNT($A$1:A178)+1</f>
        <v>168</v>
      </c>
      <c r="B179" s="99" t="s">
        <v>231</v>
      </c>
      <c r="C179" s="99" t="s">
        <v>232</v>
      </c>
      <c r="D179" s="50" t="s">
        <v>233</v>
      </c>
      <c r="E179" s="41">
        <v>306.36</v>
      </c>
      <c r="F179" s="41">
        <v>153.84</v>
      </c>
      <c r="G179" s="41">
        <v>355.36</v>
      </c>
      <c r="H179" s="41">
        <v>136.8</v>
      </c>
      <c r="I179" s="41">
        <v>680</v>
      </c>
      <c r="J179" s="42">
        <f t="shared" si="59"/>
        <v>367.632</v>
      </c>
      <c r="K179" s="58">
        <v>368</v>
      </c>
      <c r="L179" s="58">
        <f t="shared" si="60"/>
        <v>426.432</v>
      </c>
      <c r="M179" s="58">
        <v>426</v>
      </c>
      <c r="N179" s="58">
        <f t="shared" si="61"/>
        <v>816</v>
      </c>
      <c r="O179" s="58">
        <v>816</v>
      </c>
      <c r="P179" s="58">
        <f t="shared" si="54"/>
        <v>0</v>
      </c>
      <c r="Q179" s="69">
        <f>(M179-K179)/K179</f>
        <v>0.157608695652174</v>
      </c>
      <c r="R179" s="38">
        <v>1.75</v>
      </c>
      <c r="S179" s="70">
        <v>1</v>
      </c>
      <c r="T179" s="49">
        <f>K179+(H179-F179)*1.5+(M179-K179)*R179</f>
        <v>443.94</v>
      </c>
      <c r="U179" s="70">
        <v>444</v>
      </c>
      <c r="V179" s="58">
        <f>12531/118328*U179</f>
        <v>47.0198431478602</v>
      </c>
      <c r="W179" s="70">
        <v>47</v>
      </c>
      <c r="X179" s="72">
        <v>69</v>
      </c>
      <c r="Y179" s="70">
        <f>W179-X179</f>
        <v>-22</v>
      </c>
      <c r="Z179" s="38">
        <v>26</v>
      </c>
      <c r="AA179" s="72">
        <v>0</v>
      </c>
      <c r="AB179" s="70">
        <v>0</v>
      </c>
      <c r="AC179" s="70">
        <f t="shared" si="52"/>
        <v>26</v>
      </c>
      <c r="AD179" s="70">
        <f t="shared" si="53"/>
        <v>-22</v>
      </c>
      <c r="AE179" s="38"/>
      <c r="AF179" s="9"/>
      <c r="AG179" s="9"/>
      <c r="AH179" s="9"/>
      <c r="AI179" s="80"/>
      <c r="AJ179" s="10"/>
      <c r="AK179" s="11"/>
    </row>
    <row r="180" s="1" customFormat="1" spans="1:37">
      <c r="A180" s="44">
        <f>COUNT($A$1:A179)+1</f>
        <v>169</v>
      </c>
      <c r="B180" s="99" t="s">
        <v>231</v>
      </c>
      <c r="C180" s="99" t="s">
        <v>232</v>
      </c>
      <c r="D180" s="50" t="s">
        <v>234</v>
      </c>
      <c r="E180" s="41">
        <v>0</v>
      </c>
      <c r="F180" s="41">
        <v>0</v>
      </c>
      <c r="G180" s="41">
        <v>0</v>
      </c>
      <c r="H180" s="41">
        <v>0</v>
      </c>
      <c r="I180" s="41">
        <v>0</v>
      </c>
      <c r="J180" s="42">
        <f t="shared" si="59"/>
        <v>0</v>
      </c>
      <c r="K180" s="58">
        <v>0</v>
      </c>
      <c r="L180" s="58">
        <f t="shared" si="60"/>
        <v>0</v>
      </c>
      <c r="M180" s="58">
        <v>0</v>
      </c>
      <c r="N180" s="58">
        <f t="shared" si="61"/>
        <v>0</v>
      </c>
      <c r="O180" s="58">
        <v>0</v>
      </c>
      <c r="P180" s="58">
        <f t="shared" si="54"/>
        <v>0</v>
      </c>
      <c r="Q180" s="69"/>
      <c r="R180" s="38"/>
      <c r="S180" s="38">
        <v>1</v>
      </c>
      <c r="T180" s="38">
        <v>0</v>
      </c>
      <c r="U180" s="70">
        <v>0</v>
      </c>
      <c r="V180" s="70">
        <v>0</v>
      </c>
      <c r="W180" s="70">
        <v>0</v>
      </c>
      <c r="X180" s="72">
        <v>44</v>
      </c>
      <c r="Y180" s="70">
        <f>W180-X180</f>
        <v>-44</v>
      </c>
      <c r="Z180" s="38">
        <v>8</v>
      </c>
      <c r="AA180" s="72">
        <v>0</v>
      </c>
      <c r="AB180" s="70">
        <v>0</v>
      </c>
      <c r="AC180" s="70">
        <f t="shared" si="52"/>
        <v>8</v>
      </c>
      <c r="AD180" s="70">
        <f t="shared" si="53"/>
        <v>-44</v>
      </c>
      <c r="AE180" s="38"/>
      <c r="AF180" s="9"/>
      <c r="AG180" s="9"/>
      <c r="AH180" s="9"/>
      <c r="AI180" s="80"/>
      <c r="AJ180" s="10"/>
      <c r="AK180" s="11"/>
    </row>
    <row r="181" s="1" customFormat="1" spans="1:37">
      <c r="A181" s="44">
        <f>COUNT($A$1:A180)+1</f>
        <v>170</v>
      </c>
      <c r="B181" s="99" t="s">
        <v>231</v>
      </c>
      <c r="C181" s="99" t="s">
        <v>232</v>
      </c>
      <c r="D181" s="50" t="s">
        <v>235</v>
      </c>
      <c r="E181" s="41">
        <v>0</v>
      </c>
      <c r="F181" s="41">
        <v>0</v>
      </c>
      <c r="G181" s="41">
        <v>0</v>
      </c>
      <c r="H181" s="41">
        <v>0</v>
      </c>
      <c r="I181" s="41"/>
      <c r="J181" s="42">
        <f t="shared" si="59"/>
        <v>0</v>
      </c>
      <c r="K181" s="58">
        <v>0</v>
      </c>
      <c r="L181" s="58">
        <f t="shared" si="60"/>
        <v>0</v>
      </c>
      <c r="M181" s="58">
        <v>0</v>
      </c>
      <c r="N181" s="58">
        <f t="shared" si="61"/>
        <v>0</v>
      </c>
      <c r="O181" s="58">
        <v>0</v>
      </c>
      <c r="P181" s="58">
        <f t="shared" si="54"/>
        <v>0</v>
      </c>
      <c r="Q181" s="69"/>
      <c r="R181" s="38"/>
      <c r="S181" s="38">
        <v>1</v>
      </c>
      <c r="T181" s="38">
        <v>0</v>
      </c>
      <c r="U181" s="70">
        <v>0</v>
      </c>
      <c r="V181" s="70">
        <v>0</v>
      </c>
      <c r="W181" s="70">
        <v>0</v>
      </c>
      <c r="X181" s="72">
        <v>0</v>
      </c>
      <c r="Y181" s="70">
        <v>0</v>
      </c>
      <c r="Z181" s="38">
        <v>0</v>
      </c>
      <c r="AA181" s="72">
        <v>0</v>
      </c>
      <c r="AB181" s="70">
        <v>0</v>
      </c>
      <c r="AC181" s="70">
        <f t="shared" si="52"/>
        <v>0</v>
      </c>
      <c r="AD181" s="70">
        <f t="shared" si="53"/>
        <v>0</v>
      </c>
      <c r="AE181" s="40" t="s">
        <v>236</v>
      </c>
      <c r="AF181" s="9"/>
      <c r="AG181" s="9"/>
      <c r="AH181" s="9"/>
      <c r="AI181" s="80"/>
      <c r="AJ181" s="10"/>
      <c r="AK181" s="11"/>
    </row>
    <row r="182" s="1" customFormat="1" spans="1:37">
      <c r="A182" s="44">
        <f>COUNT($A$1:A181)+1</f>
        <v>171</v>
      </c>
      <c r="B182" s="99" t="s">
        <v>231</v>
      </c>
      <c r="C182" s="99" t="s">
        <v>237</v>
      </c>
      <c r="D182" s="50" t="s">
        <v>238</v>
      </c>
      <c r="E182" s="41">
        <v>0</v>
      </c>
      <c r="F182" s="41">
        <v>0</v>
      </c>
      <c r="G182" s="41">
        <v>17.77</v>
      </c>
      <c r="H182" s="41">
        <v>0</v>
      </c>
      <c r="I182" s="41">
        <v>210</v>
      </c>
      <c r="J182" s="42">
        <f t="shared" si="59"/>
        <v>0</v>
      </c>
      <c r="K182" s="58">
        <v>0</v>
      </c>
      <c r="L182" s="58">
        <f t="shared" si="60"/>
        <v>21.324</v>
      </c>
      <c r="M182" s="58">
        <v>21</v>
      </c>
      <c r="N182" s="58">
        <f t="shared" si="61"/>
        <v>252</v>
      </c>
      <c r="O182" s="58">
        <v>252</v>
      </c>
      <c r="P182" s="58">
        <f t="shared" si="54"/>
        <v>0</v>
      </c>
      <c r="Q182" s="71" t="s">
        <v>62</v>
      </c>
      <c r="R182" s="38">
        <v>1</v>
      </c>
      <c r="S182" s="38">
        <v>1</v>
      </c>
      <c r="T182" s="49">
        <f>K182+(H182-F182)*1.5+(M182-K182)*R182</f>
        <v>21</v>
      </c>
      <c r="U182" s="70">
        <v>21</v>
      </c>
      <c r="V182" s="58">
        <f>12531/118328*U182</f>
        <v>2.22391150023663</v>
      </c>
      <c r="W182" s="70">
        <v>2</v>
      </c>
      <c r="X182" s="72">
        <v>15</v>
      </c>
      <c r="Y182" s="70">
        <f>W182-X182</f>
        <v>-13</v>
      </c>
      <c r="Z182" s="38">
        <v>8</v>
      </c>
      <c r="AA182" s="72">
        <v>0</v>
      </c>
      <c r="AB182" s="70">
        <v>0</v>
      </c>
      <c r="AC182" s="70">
        <f t="shared" si="52"/>
        <v>8</v>
      </c>
      <c r="AD182" s="70">
        <f t="shared" si="53"/>
        <v>-13</v>
      </c>
      <c r="AE182" s="38"/>
      <c r="AF182" s="9"/>
      <c r="AG182" s="9"/>
      <c r="AH182" s="9"/>
      <c r="AI182" s="80"/>
      <c r="AJ182" s="10"/>
      <c r="AK182" s="11"/>
    </row>
    <row r="183" s="1" customFormat="1" spans="1:37">
      <c r="A183" s="44">
        <f>COUNT($A$1:A182)+1</f>
        <v>172</v>
      </c>
      <c r="B183" s="99" t="s">
        <v>231</v>
      </c>
      <c r="C183" s="99" t="s">
        <v>237</v>
      </c>
      <c r="D183" s="50" t="s">
        <v>239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2">
        <f t="shared" si="59"/>
        <v>0</v>
      </c>
      <c r="K183" s="58">
        <v>0</v>
      </c>
      <c r="L183" s="58">
        <f t="shared" si="60"/>
        <v>0</v>
      </c>
      <c r="M183" s="58">
        <v>0</v>
      </c>
      <c r="N183" s="58">
        <f t="shared" si="61"/>
        <v>0</v>
      </c>
      <c r="O183" s="58">
        <v>0</v>
      </c>
      <c r="P183" s="58">
        <f t="shared" si="54"/>
        <v>0</v>
      </c>
      <c r="Q183" s="69"/>
      <c r="R183" s="38"/>
      <c r="S183" s="70">
        <v>1</v>
      </c>
      <c r="T183" s="38">
        <v>0</v>
      </c>
      <c r="U183" s="70">
        <v>0</v>
      </c>
      <c r="V183" s="70">
        <v>0</v>
      </c>
      <c r="W183" s="70">
        <v>0</v>
      </c>
      <c r="X183" s="72">
        <v>2</v>
      </c>
      <c r="Y183" s="70">
        <f>W183-X183</f>
        <v>-2</v>
      </c>
      <c r="Z183" s="38">
        <v>0</v>
      </c>
      <c r="AA183" s="72">
        <v>0</v>
      </c>
      <c r="AB183" s="70">
        <v>0</v>
      </c>
      <c r="AC183" s="70">
        <f t="shared" si="52"/>
        <v>0</v>
      </c>
      <c r="AD183" s="70">
        <f t="shared" si="53"/>
        <v>-2</v>
      </c>
      <c r="AE183" s="38"/>
      <c r="AF183" s="9"/>
      <c r="AG183" s="9"/>
      <c r="AH183" s="9"/>
      <c r="AI183" s="80"/>
      <c r="AJ183" s="10"/>
      <c r="AK183" s="11"/>
    </row>
    <row r="184" s="1" customFormat="1" ht="24" spans="1:37">
      <c r="A184" s="44">
        <f>COUNT($A$1:A183)+1</f>
        <v>173</v>
      </c>
      <c r="B184" s="99" t="s">
        <v>231</v>
      </c>
      <c r="C184" s="99" t="s">
        <v>240</v>
      </c>
      <c r="D184" s="50" t="s">
        <v>241</v>
      </c>
      <c r="E184" s="41">
        <v>97.1</v>
      </c>
      <c r="F184" s="41">
        <v>96.41</v>
      </c>
      <c r="G184" s="86">
        <v>366.26</v>
      </c>
      <c r="H184" s="86">
        <v>141.24</v>
      </c>
      <c r="I184" s="41">
        <v>400</v>
      </c>
      <c r="J184" s="42">
        <f t="shared" si="59"/>
        <v>116.52</v>
      </c>
      <c r="K184" s="58">
        <v>117</v>
      </c>
      <c r="L184" s="58">
        <f t="shared" si="60"/>
        <v>439.512</v>
      </c>
      <c r="M184" s="58">
        <v>440</v>
      </c>
      <c r="N184" s="58">
        <f t="shared" si="61"/>
        <v>480</v>
      </c>
      <c r="O184" s="58">
        <v>480</v>
      </c>
      <c r="P184" s="58">
        <f t="shared" si="54"/>
        <v>0</v>
      </c>
      <c r="Q184" s="69">
        <f>(M184-K184)/K184</f>
        <v>2.76068376068376</v>
      </c>
      <c r="R184" s="38">
        <v>2</v>
      </c>
      <c r="S184" s="70">
        <v>1</v>
      </c>
      <c r="T184" s="49">
        <f t="shared" ref="T184:T189" si="64">K184+(H184-F184)*1.5+(M184-K184)*R184</f>
        <v>830.245</v>
      </c>
      <c r="U184" s="70">
        <v>830</v>
      </c>
      <c r="V184" s="58">
        <f>12531/118328*U184</f>
        <v>87.897454533162</v>
      </c>
      <c r="W184" s="70">
        <v>88</v>
      </c>
      <c r="X184" s="72">
        <v>33</v>
      </c>
      <c r="Y184" s="70">
        <f>W184-X184</f>
        <v>55</v>
      </c>
      <c r="Z184" s="38">
        <v>18</v>
      </c>
      <c r="AA184" s="72">
        <v>0</v>
      </c>
      <c r="AB184" s="70">
        <v>0</v>
      </c>
      <c r="AC184" s="70">
        <f t="shared" si="52"/>
        <v>18</v>
      </c>
      <c r="AD184" s="70">
        <f t="shared" si="53"/>
        <v>55</v>
      </c>
      <c r="AE184" s="38"/>
      <c r="AF184" s="9"/>
      <c r="AG184" s="9"/>
      <c r="AH184" s="9"/>
      <c r="AI184" s="80"/>
      <c r="AJ184" s="10"/>
      <c r="AK184" s="11"/>
    </row>
    <row r="185" s="1" customFormat="1" spans="1:37">
      <c r="A185" s="44">
        <f>COUNT($A$1:A184)+1</f>
        <v>174</v>
      </c>
      <c r="B185" s="99" t="s">
        <v>231</v>
      </c>
      <c r="C185" s="99" t="s">
        <v>240</v>
      </c>
      <c r="D185" s="50" t="s">
        <v>242</v>
      </c>
      <c r="E185" s="41">
        <v>0</v>
      </c>
      <c r="F185" s="41">
        <v>0</v>
      </c>
      <c r="G185" s="86">
        <v>7.97</v>
      </c>
      <c r="H185" s="43">
        <v>6</v>
      </c>
      <c r="I185" s="41">
        <v>60</v>
      </c>
      <c r="J185" s="42">
        <f t="shared" ref="J182:J191" si="65">E185*1.2</f>
        <v>0</v>
      </c>
      <c r="K185" s="58">
        <v>0</v>
      </c>
      <c r="L185" s="58">
        <f t="shared" ref="L182:L191" si="66">G185*1.2</f>
        <v>9.564</v>
      </c>
      <c r="M185" s="58">
        <v>10</v>
      </c>
      <c r="N185" s="58">
        <f t="shared" ref="N182:N191" si="67">I185*1.2</f>
        <v>72</v>
      </c>
      <c r="O185" s="58">
        <v>72</v>
      </c>
      <c r="P185" s="58">
        <f t="shared" si="54"/>
        <v>0</v>
      </c>
      <c r="Q185" s="71" t="s">
        <v>62</v>
      </c>
      <c r="R185" s="38">
        <v>1</v>
      </c>
      <c r="S185" s="38">
        <v>1</v>
      </c>
      <c r="T185" s="49">
        <f t="shared" si="64"/>
        <v>19</v>
      </c>
      <c r="U185" s="70">
        <v>19</v>
      </c>
      <c r="V185" s="58">
        <f>12531/118328*U185</f>
        <v>2.012110404976</v>
      </c>
      <c r="W185" s="70">
        <v>2</v>
      </c>
      <c r="X185" s="72">
        <v>3</v>
      </c>
      <c r="Y185" s="70">
        <f t="shared" ref="Y182:Y193" si="68">W185-X185</f>
        <v>-1</v>
      </c>
      <c r="Z185" s="38">
        <v>4</v>
      </c>
      <c r="AA185" s="72">
        <v>0</v>
      </c>
      <c r="AB185" s="70">
        <v>0</v>
      </c>
      <c r="AC185" s="70">
        <f t="shared" si="52"/>
        <v>4</v>
      </c>
      <c r="AD185" s="70">
        <f t="shared" si="53"/>
        <v>-1</v>
      </c>
      <c r="AE185" s="38"/>
      <c r="AF185" s="9"/>
      <c r="AG185" s="9"/>
      <c r="AH185" s="9"/>
      <c r="AI185" s="80"/>
      <c r="AJ185" s="10"/>
      <c r="AK185" s="11"/>
    </row>
    <row r="186" s="1" customFormat="1" spans="1:37">
      <c r="A186" s="44">
        <f>COUNT($A$1:A185)+1</f>
        <v>175</v>
      </c>
      <c r="B186" s="99" t="s">
        <v>231</v>
      </c>
      <c r="C186" s="99" t="s">
        <v>240</v>
      </c>
      <c r="D186" s="50" t="s">
        <v>243</v>
      </c>
      <c r="E186" s="41">
        <v>116.8</v>
      </c>
      <c r="F186" s="41">
        <v>20.49</v>
      </c>
      <c r="G186" s="41">
        <v>42.55</v>
      </c>
      <c r="H186" s="43">
        <v>24.56</v>
      </c>
      <c r="I186" s="100">
        <v>200</v>
      </c>
      <c r="J186" s="42">
        <f t="shared" si="65"/>
        <v>140.16</v>
      </c>
      <c r="K186" s="58">
        <v>140</v>
      </c>
      <c r="L186" s="58">
        <f t="shared" si="66"/>
        <v>51.06</v>
      </c>
      <c r="M186" s="58">
        <v>51</v>
      </c>
      <c r="N186" s="58">
        <f t="shared" si="67"/>
        <v>240</v>
      </c>
      <c r="O186" s="58">
        <v>240</v>
      </c>
      <c r="P186" s="58">
        <f t="shared" si="54"/>
        <v>0</v>
      </c>
      <c r="Q186" s="69">
        <f>(M186-K186)/K186</f>
        <v>-0.635714285714286</v>
      </c>
      <c r="R186" s="38">
        <v>2</v>
      </c>
      <c r="S186" s="70">
        <v>1</v>
      </c>
      <c r="T186" s="49">
        <f t="shared" si="64"/>
        <v>-31.895</v>
      </c>
      <c r="U186" s="70">
        <v>0</v>
      </c>
      <c r="V186" s="70">
        <v>0</v>
      </c>
      <c r="W186" s="70">
        <v>0</v>
      </c>
      <c r="X186" s="72">
        <v>25</v>
      </c>
      <c r="Y186" s="70">
        <f t="shared" si="68"/>
        <v>-25</v>
      </c>
      <c r="Z186" s="38">
        <v>14</v>
      </c>
      <c r="AA186" s="72">
        <v>0</v>
      </c>
      <c r="AB186" s="70">
        <v>0</v>
      </c>
      <c r="AC186" s="70">
        <f t="shared" si="52"/>
        <v>14</v>
      </c>
      <c r="AD186" s="70">
        <f t="shared" si="53"/>
        <v>-25</v>
      </c>
      <c r="AE186" s="38"/>
      <c r="AF186" s="9"/>
      <c r="AG186" s="9"/>
      <c r="AH186" s="9"/>
      <c r="AI186" s="80"/>
      <c r="AJ186" s="10"/>
      <c r="AK186" s="11"/>
    </row>
    <row r="187" s="1" customFormat="1" spans="1:37">
      <c r="A187" s="44">
        <f>COUNT($A$1:A186)+1</f>
        <v>176</v>
      </c>
      <c r="B187" s="99" t="s">
        <v>231</v>
      </c>
      <c r="C187" s="99" t="s">
        <v>240</v>
      </c>
      <c r="D187" s="50" t="s">
        <v>244</v>
      </c>
      <c r="E187" s="41">
        <v>58.54</v>
      </c>
      <c r="F187" s="41">
        <v>15.57</v>
      </c>
      <c r="G187" s="41">
        <v>50.36</v>
      </c>
      <c r="H187" s="43">
        <v>21.21</v>
      </c>
      <c r="I187" s="100">
        <v>300</v>
      </c>
      <c r="J187" s="42">
        <f t="shared" si="65"/>
        <v>70.248</v>
      </c>
      <c r="K187" s="58">
        <v>70</v>
      </c>
      <c r="L187" s="58">
        <f t="shared" si="66"/>
        <v>60.432</v>
      </c>
      <c r="M187" s="58">
        <v>60</v>
      </c>
      <c r="N187" s="58">
        <f t="shared" si="67"/>
        <v>360</v>
      </c>
      <c r="O187" s="58">
        <v>360</v>
      </c>
      <c r="P187" s="58">
        <f t="shared" si="54"/>
        <v>0</v>
      </c>
      <c r="Q187" s="69">
        <f>(M187-K187)/K187</f>
        <v>-0.142857142857143</v>
      </c>
      <c r="R187" s="38">
        <v>1.75</v>
      </c>
      <c r="S187" s="38">
        <v>1</v>
      </c>
      <c r="T187" s="49">
        <f t="shared" si="64"/>
        <v>60.96</v>
      </c>
      <c r="U187" s="70">
        <v>61</v>
      </c>
      <c r="V187" s="58">
        <f>12531/118328*U187</f>
        <v>6.45993340544926</v>
      </c>
      <c r="W187" s="70">
        <v>6</v>
      </c>
      <c r="X187" s="72">
        <v>20</v>
      </c>
      <c r="Y187" s="70">
        <f t="shared" si="68"/>
        <v>-14</v>
      </c>
      <c r="Z187" s="38">
        <v>27</v>
      </c>
      <c r="AA187" s="72">
        <v>0</v>
      </c>
      <c r="AB187" s="70">
        <v>0</v>
      </c>
      <c r="AC187" s="70">
        <f t="shared" si="52"/>
        <v>27</v>
      </c>
      <c r="AD187" s="70">
        <f t="shared" si="53"/>
        <v>-14</v>
      </c>
      <c r="AE187" s="38"/>
      <c r="AF187" s="9"/>
      <c r="AG187" s="9"/>
      <c r="AH187" s="9"/>
      <c r="AI187" s="80"/>
      <c r="AJ187" s="10"/>
      <c r="AK187" s="11"/>
    </row>
    <row r="188" s="1" customFormat="1" spans="1:37">
      <c r="A188" s="44">
        <f>COUNT($A$1:A187)+1</f>
        <v>177</v>
      </c>
      <c r="B188" s="99" t="s">
        <v>231</v>
      </c>
      <c r="C188" s="99" t="s">
        <v>240</v>
      </c>
      <c r="D188" s="50" t="s">
        <v>245</v>
      </c>
      <c r="E188" s="41">
        <v>43</v>
      </c>
      <c r="F188" s="41">
        <v>16.97</v>
      </c>
      <c r="G188" s="41">
        <v>214.21</v>
      </c>
      <c r="H188" s="43">
        <v>47.04</v>
      </c>
      <c r="I188" s="41">
        <v>800</v>
      </c>
      <c r="J188" s="42">
        <f t="shared" si="65"/>
        <v>51.6</v>
      </c>
      <c r="K188" s="58">
        <v>52</v>
      </c>
      <c r="L188" s="58">
        <f t="shared" si="66"/>
        <v>257.052</v>
      </c>
      <c r="M188" s="58">
        <v>257</v>
      </c>
      <c r="N188" s="58">
        <f t="shared" si="67"/>
        <v>960</v>
      </c>
      <c r="O188" s="58">
        <v>960</v>
      </c>
      <c r="P188" s="58">
        <f t="shared" si="54"/>
        <v>0</v>
      </c>
      <c r="Q188" s="69">
        <f>(M188-K188)/K188</f>
        <v>3.94230769230769</v>
      </c>
      <c r="R188" s="38">
        <v>2</v>
      </c>
      <c r="S188" s="70">
        <v>1</v>
      </c>
      <c r="T188" s="49">
        <f t="shared" si="64"/>
        <v>507.105</v>
      </c>
      <c r="U188" s="70">
        <v>507</v>
      </c>
      <c r="V188" s="58">
        <f>12531/118328*U188</f>
        <v>53.6915776485701</v>
      </c>
      <c r="W188" s="70">
        <v>54</v>
      </c>
      <c r="X188" s="72">
        <v>20</v>
      </c>
      <c r="Y188" s="70">
        <f t="shared" si="68"/>
        <v>34</v>
      </c>
      <c r="Z188" s="38">
        <v>31</v>
      </c>
      <c r="AA188" s="72">
        <v>0</v>
      </c>
      <c r="AB188" s="70">
        <v>0</v>
      </c>
      <c r="AC188" s="70">
        <f t="shared" si="52"/>
        <v>31</v>
      </c>
      <c r="AD188" s="70">
        <f t="shared" si="53"/>
        <v>34</v>
      </c>
      <c r="AE188" s="38"/>
      <c r="AF188" s="9"/>
      <c r="AG188" s="9"/>
      <c r="AH188" s="9"/>
      <c r="AI188" s="80"/>
      <c r="AJ188" s="10"/>
      <c r="AK188" s="11"/>
    </row>
    <row r="189" s="1" customFormat="1" spans="1:37">
      <c r="A189" s="44">
        <f>COUNT($A$1:A188)+1</f>
        <v>178</v>
      </c>
      <c r="B189" s="99" t="s">
        <v>231</v>
      </c>
      <c r="C189" s="99" t="s">
        <v>240</v>
      </c>
      <c r="D189" s="50" t="s">
        <v>246</v>
      </c>
      <c r="E189" s="41">
        <v>293.47</v>
      </c>
      <c r="F189" s="41">
        <v>96.33</v>
      </c>
      <c r="G189" s="41">
        <v>829.89</v>
      </c>
      <c r="H189" s="43">
        <v>276.88</v>
      </c>
      <c r="I189" s="41">
        <v>750</v>
      </c>
      <c r="J189" s="42">
        <f t="shared" si="65"/>
        <v>352.164</v>
      </c>
      <c r="K189" s="58">
        <v>352</v>
      </c>
      <c r="L189" s="58">
        <f t="shared" si="66"/>
        <v>995.868</v>
      </c>
      <c r="M189" s="58">
        <v>996</v>
      </c>
      <c r="N189" s="58">
        <f t="shared" si="67"/>
        <v>900</v>
      </c>
      <c r="O189" s="58">
        <v>900</v>
      </c>
      <c r="P189" s="58">
        <f t="shared" si="54"/>
        <v>0</v>
      </c>
      <c r="Q189" s="69">
        <f>(M189-K189)/K189</f>
        <v>1.82954545454545</v>
      </c>
      <c r="R189" s="38">
        <v>2</v>
      </c>
      <c r="S189" s="38">
        <v>1</v>
      </c>
      <c r="T189" s="49">
        <f t="shared" si="64"/>
        <v>1910.825</v>
      </c>
      <c r="U189" s="70">
        <v>1911</v>
      </c>
      <c r="V189" s="58">
        <f>12531/118328*U189</f>
        <v>202.375946521533</v>
      </c>
      <c r="W189" s="70">
        <v>202</v>
      </c>
      <c r="X189" s="72">
        <v>50</v>
      </c>
      <c r="Y189" s="70">
        <f t="shared" si="68"/>
        <v>152</v>
      </c>
      <c r="Z189" s="38">
        <v>31</v>
      </c>
      <c r="AA189" s="49">
        <f>I189/84712.5*2530</f>
        <v>22.3992917220009</v>
      </c>
      <c r="AB189" s="70">
        <v>22</v>
      </c>
      <c r="AC189" s="70">
        <f t="shared" si="52"/>
        <v>53</v>
      </c>
      <c r="AD189" s="70">
        <f t="shared" si="53"/>
        <v>174</v>
      </c>
      <c r="AE189" s="38"/>
      <c r="AF189" s="9"/>
      <c r="AG189" s="9"/>
      <c r="AH189" s="9"/>
      <c r="AI189" s="80"/>
      <c r="AJ189" s="10"/>
      <c r="AK189" s="11"/>
    </row>
    <row r="190" s="1" customFormat="1" spans="1:37">
      <c r="A190" s="44">
        <f>COUNT($A$1:A189)+1</f>
        <v>179</v>
      </c>
      <c r="B190" s="99" t="s">
        <v>231</v>
      </c>
      <c r="C190" s="99" t="s">
        <v>240</v>
      </c>
      <c r="D190" s="50" t="s">
        <v>247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2">
        <f t="shared" si="65"/>
        <v>0</v>
      </c>
      <c r="K190" s="58">
        <v>0</v>
      </c>
      <c r="L190" s="58">
        <f t="shared" si="66"/>
        <v>0</v>
      </c>
      <c r="M190" s="58">
        <v>0</v>
      </c>
      <c r="N190" s="58">
        <f t="shared" si="67"/>
        <v>0</v>
      </c>
      <c r="O190" s="58">
        <v>0</v>
      </c>
      <c r="P190" s="58">
        <f t="shared" si="54"/>
        <v>0</v>
      </c>
      <c r="Q190" s="69"/>
      <c r="R190" s="38"/>
      <c r="S190" s="70">
        <v>1</v>
      </c>
      <c r="T190" s="38">
        <v>0</v>
      </c>
      <c r="U190" s="70">
        <v>0</v>
      </c>
      <c r="V190" s="70">
        <v>0</v>
      </c>
      <c r="W190" s="70">
        <v>0</v>
      </c>
      <c r="X190" s="72">
        <v>6</v>
      </c>
      <c r="Y190" s="70">
        <f t="shared" si="68"/>
        <v>-6</v>
      </c>
      <c r="Z190" s="38">
        <v>0</v>
      </c>
      <c r="AA190" s="72">
        <v>0</v>
      </c>
      <c r="AB190" s="70">
        <v>0</v>
      </c>
      <c r="AC190" s="70">
        <f t="shared" si="52"/>
        <v>0</v>
      </c>
      <c r="AD190" s="70">
        <f t="shared" si="53"/>
        <v>-6</v>
      </c>
      <c r="AE190" s="38"/>
      <c r="AF190" s="9"/>
      <c r="AG190" s="9"/>
      <c r="AH190" s="9"/>
      <c r="AI190" s="80"/>
      <c r="AJ190" s="10"/>
      <c r="AK190" s="11"/>
    </row>
    <row r="191" s="1" customFormat="1" spans="1:37">
      <c r="A191" s="44">
        <f>COUNT($A$1:A190)+1</f>
        <v>180</v>
      </c>
      <c r="B191" s="99" t="s">
        <v>231</v>
      </c>
      <c r="C191" s="99" t="s">
        <v>240</v>
      </c>
      <c r="D191" s="50" t="s">
        <v>248</v>
      </c>
      <c r="E191" s="41">
        <v>0</v>
      </c>
      <c r="F191" s="41">
        <v>0</v>
      </c>
      <c r="G191" s="41">
        <v>0</v>
      </c>
      <c r="H191" s="41">
        <v>0</v>
      </c>
      <c r="I191" s="41">
        <v>200</v>
      </c>
      <c r="J191" s="42">
        <f t="shared" si="65"/>
        <v>0</v>
      </c>
      <c r="K191" s="58">
        <v>0</v>
      </c>
      <c r="L191" s="58">
        <f t="shared" si="66"/>
        <v>0</v>
      </c>
      <c r="M191" s="58">
        <v>0</v>
      </c>
      <c r="N191" s="58">
        <f t="shared" si="67"/>
        <v>240</v>
      </c>
      <c r="O191" s="58">
        <v>240</v>
      </c>
      <c r="P191" s="58">
        <f t="shared" si="54"/>
        <v>0</v>
      </c>
      <c r="Q191" s="69"/>
      <c r="R191" s="38"/>
      <c r="S191" s="38">
        <v>1</v>
      </c>
      <c r="T191" s="38">
        <v>0</v>
      </c>
      <c r="U191" s="70">
        <v>0</v>
      </c>
      <c r="V191" s="70">
        <v>0</v>
      </c>
      <c r="W191" s="70">
        <v>0</v>
      </c>
      <c r="X191" s="72">
        <v>20</v>
      </c>
      <c r="Y191" s="70">
        <f t="shared" si="68"/>
        <v>-20</v>
      </c>
      <c r="Z191" s="38">
        <v>4</v>
      </c>
      <c r="AA191" s="72">
        <v>0</v>
      </c>
      <c r="AB191" s="70">
        <v>0</v>
      </c>
      <c r="AC191" s="70">
        <f t="shared" si="52"/>
        <v>4</v>
      </c>
      <c r="AD191" s="70">
        <f t="shared" si="53"/>
        <v>-20</v>
      </c>
      <c r="AE191" s="38"/>
      <c r="AF191" s="9"/>
      <c r="AG191" s="9"/>
      <c r="AH191" s="9"/>
      <c r="AI191" s="80"/>
      <c r="AJ191" s="10"/>
      <c r="AK191" s="11"/>
    </row>
    <row r="192" s="1" customFormat="1" spans="1:37">
      <c r="A192" s="44">
        <f>COUNT($A$1:A191)+1</f>
        <v>181</v>
      </c>
      <c r="B192" s="99" t="s">
        <v>231</v>
      </c>
      <c r="C192" s="99" t="s">
        <v>240</v>
      </c>
      <c r="D192" s="40" t="s">
        <v>249</v>
      </c>
      <c r="E192" s="41">
        <v>0</v>
      </c>
      <c r="F192" s="41">
        <v>0</v>
      </c>
      <c r="G192" s="41">
        <v>0</v>
      </c>
      <c r="H192" s="41">
        <v>0</v>
      </c>
      <c r="I192" s="41"/>
      <c r="J192" s="41">
        <v>0</v>
      </c>
      <c r="K192" s="41">
        <v>0</v>
      </c>
      <c r="L192" s="41">
        <v>0</v>
      </c>
      <c r="M192" s="41">
        <v>0</v>
      </c>
      <c r="N192" s="41">
        <v>0</v>
      </c>
      <c r="O192" s="41">
        <v>0</v>
      </c>
      <c r="P192" s="58">
        <f t="shared" si="54"/>
        <v>0</v>
      </c>
      <c r="Q192" s="69"/>
      <c r="R192" s="38"/>
      <c r="S192" s="38">
        <v>1</v>
      </c>
      <c r="T192" s="70">
        <v>0</v>
      </c>
      <c r="U192" s="70">
        <v>0</v>
      </c>
      <c r="V192" s="70">
        <v>0</v>
      </c>
      <c r="W192" s="70">
        <v>0</v>
      </c>
      <c r="X192" s="70">
        <v>0</v>
      </c>
      <c r="Y192" s="70">
        <f t="shared" si="68"/>
        <v>0</v>
      </c>
      <c r="Z192" s="38">
        <v>8</v>
      </c>
      <c r="AA192" s="72">
        <v>0</v>
      </c>
      <c r="AB192" s="70">
        <v>0</v>
      </c>
      <c r="AC192" s="70">
        <f t="shared" si="52"/>
        <v>8</v>
      </c>
      <c r="AD192" s="70">
        <f t="shared" si="53"/>
        <v>0</v>
      </c>
      <c r="AE192" s="40" t="s">
        <v>127</v>
      </c>
      <c r="AF192" s="9"/>
      <c r="AG192" s="9"/>
      <c r="AH192" s="9"/>
      <c r="AI192" s="80"/>
      <c r="AJ192" s="10"/>
      <c r="AK192" s="11"/>
    </row>
    <row r="193" s="1" customFormat="1" spans="1:37">
      <c r="A193" s="44">
        <f>COUNT($A$1:A192)+1</f>
        <v>182</v>
      </c>
      <c r="B193" s="99" t="s">
        <v>231</v>
      </c>
      <c r="C193" s="99" t="s">
        <v>240</v>
      </c>
      <c r="D193" s="40" t="s">
        <v>250</v>
      </c>
      <c r="E193" s="41">
        <v>0</v>
      </c>
      <c r="F193" s="41">
        <v>0</v>
      </c>
      <c r="G193" s="41">
        <v>0</v>
      </c>
      <c r="H193" s="41">
        <v>0</v>
      </c>
      <c r="I193" s="41"/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58">
        <f t="shared" si="54"/>
        <v>0</v>
      </c>
      <c r="Q193" s="69"/>
      <c r="R193" s="38"/>
      <c r="S193" s="38">
        <v>1</v>
      </c>
      <c r="T193" s="70">
        <v>0</v>
      </c>
      <c r="U193" s="70">
        <v>0</v>
      </c>
      <c r="V193" s="70">
        <v>0</v>
      </c>
      <c r="W193" s="70">
        <v>0</v>
      </c>
      <c r="X193" s="70">
        <v>0</v>
      </c>
      <c r="Y193" s="70">
        <f t="shared" si="68"/>
        <v>0</v>
      </c>
      <c r="Z193" s="38">
        <v>18</v>
      </c>
      <c r="AA193" s="72">
        <v>0</v>
      </c>
      <c r="AB193" s="70">
        <v>0</v>
      </c>
      <c r="AC193" s="70">
        <f t="shared" si="52"/>
        <v>18</v>
      </c>
      <c r="AD193" s="70">
        <f t="shared" si="53"/>
        <v>0</v>
      </c>
      <c r="AE193" s="40" t="s">
        <v>127</v>
      </c>
      <c r="AF193" s="9"/>
      <c r="AG193" s="9"/>
      <c r="AH193" s="9"/>
      <c r="AI193" s="80"/>
      <c r="AJ193" s="10"/>
      <c r="AK193" s="11"/>
    </row>
    <row r="194" s="1" customFormat="1" spans="1:37">
      <c r="A194" s="44">
        <f>COUNT($A$1:A193)+1</f>
        <v>183</v>
      </c>
      <c r="B194" s="99" t="s">
        <v>231</v>
      </c>
      <c r="C194" s="99" t="s">
        <v>251</v>
      </c>
      <c r="D194" s="50" t="s">
        <v>252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2">
        <f t="shared" ref="J194:J214" si="69">E194*1.2</f>
        <v>0</v>
      </c>
      <c r="K194" s="58">
        <v>0</v>
      </c>
      <c r="L194" s="58">
        <f t="shared" ref="L194:L214" si="70">G194*1.2</f>
        <v>0</v>
      </c>
      <c r="M194" s="58">
        <v>0</v>
      </c>
      <c r="N194" s="58">
        <f t="shared" ref="N194:N214" si="71">I194*1.2</f>
        <v>0</v>
      </c>
      <c r="O194" s="58">
        <v>0</v>
      </c>
      <c r="P194" s="58">
        <f t="shared" si="54"/>
        <v>0</v>
      </c>
      <c r="Q194" s="69"/>
      <c r="R194" s="38"/>
      <c r="S194" s="70">
        <v>1</v>
      </c>
      <c r="T194" s="38">
        <v>0</v>
      </c>
      <c r="U194" s="70">
        <v>0</v>
      </c>
      <c r="V194" s="70">
        <v>0</v>
      </c>
      <c r="W194" s="70">
        <v>0</v>
      </c>
      <c r="X194" s="72">
        <v>13</v>
      </c>
      <c r="Y194" s="70">
        <f t="shared" ref="Y194:Y210" si="72">W194-X194</f>
        <v>-13</v>
      </c>
      <c r="Z194" s="38">
        <v>9</v>
      </c>
      <c r="AA194" s="72">
        <v>0</v>
      </c>
      <c r="AB194" s="70">
        <v>0</v>
      </c>
      <c r="AC194" s="70">
        <f t="shared" si="52"/>
        <v>9</v>
      </c>
      <c r="AD194" s="70">
        <f t="shared" si="53"/>
        <v>-13</v>
      </c>
      <c r="AE194" s="38"/>
      <c r="AF194" s="9"/>
      <c r="AG194" s="9"/>
      <c r="AH194" s="9"/>
      <c r="AI194" s="80"/>
      <c r="AJ194" s="10"/>
      <c r="AK194" s="11"/>
    </row>
    <row r="195" s="1" customFormat="1" spans="1:37">
      <c r="A195" s="44">
        <f>COUNT($A$1:A194)+1</f>
        <v>184</v>
      </c>
      <c r="B195" s="99" t="s">
        <v>231</v>
      </c>
      <c r="C195" s="99" t="s">
        <v>251</v>
      </c>
      <c r="D195" s="50" t="s">
        <v>253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2">
        <f t="shared" si="69"/>
        <v>0</v>
      </c>
      <c r="K195" s="58">
        <v>0</v>
      </c>
      <c r="L195" s="58">
        <f t="shared" si="70"/>
        <v>0</v>
      </c>
      <c r="M195" s="58">
        <v>0</v>
      </c>
      <c r="N195" s="58">
        <f t="shared" si="71"/>
        <v>0</v>
      </c>
      <c r="O195" s="58">
        <v>0</v>
      </c>
      <c r="P195" s="58">
        <f t="shared" si="54"/>
        <v>0</v>
      </c>
      <c r="Q195" s="69"/>
      <c r="R195" s="38"/>
      <c r="S195" s="38">
        <v>1</v>
      </c>
      <c r="T195" s="38">
        <v>0</v>
      </c>
      <c r="U195" s="70">
        <v>0</v>
      </c>
      <c r="V195" s="70">
        <v>0</v>
      </c>
      <c r="W195" s="70">
        <v>0</v>
      </c>
      <c r="X195" s="72">
        <v>13</v>
      </c>
      <c r="Y195" s="70">
        <f t="shared" si="72"/>
        <v>-13</v>
      </c>
      <c r="Z195" s="38">
        <v>8</v>
      </c>
      <c r="AA195" s="72">
        <v>0</v>
      </c>
      <c r="AB195" s="70">
        <v>0</v>
      </c>
      <c r="AC195" s="70">
        <f t="shared" si="52"/>
        <v>8</v>
      </c>
      <c r="AD195" s="70">
        <f t="shared" si="53"/>
        <v>-13</v>
      </c>
      <c r="AE195" s="38"/>
      <c r="AF195" s="9"/>
      <c r="AG195" s="9"/>
      <c r="AH195" s="9"/>
      <c r="AI195" s="80"/>
      <c r="AJ195" s="10"/>
      <c r="AK195" s="11"/>
    </row>
    <row r="196" s="1" customFormat="1" spans="1:37">
      <c r="A196" s="44">
        <f>COUNT($A$1:A195)+1</f>
        <v>185</v>
      </c>
      <c r="B196" s="99" t="s">
        <v>231</v>
      </c>
      <c r="C196" s="99" t="s">
        <v>251</v>
      </c>
      <c r="D196" s="50" t="s">
        <v>254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2">
        <f t="shared" si="69"/>
        <v>0</v>
      </c>
      <c r="K196" s="58">
        <v>0</v>
      </c>
      <c r="L196" s="58">
        <f t="shared" si="70"/>
        <v>0</v>
      </c>
      <c r="M196" s="58">
        <v>0</v>
      </c>
      <c r="N196" s="58">
        <f t="shared" si="71"/>
        <v>0</v>
      </c>
      <c r="O196" s="58">
        <v>0</v>
      </c>
      <c r="P196" s="58">
        <f t="shared" si="54"/>
        <v>0</v>
      </c>
      <c r="Q196" s="69"/>
      <c r="R196" s="38"/>
      <c r="S196" s="70">
        <v>1</v>
      </c>
      <c r="T196" s="38">
        <v>0</v>
      </c>
      <c r="U196" s="70">
        <v>0</v>
      </c>
      <c r="V196" s="70">
        <v>0</v>
      </c>
      <c r="W196" s="70">
        <v>0</v>
      </c>
      <c r="X196" s="72">
        <v>13</v>
      </c>
      <c r="Y196" s="70">
        <f t="shared" si="72"/>
        <v>-13</v>
      </c>
      <c r="Z196" s="38">
        <v>19</v>
      </c>
      <c r="AA196" s="72">
        <v>0</v>
      </c>
      <c r="AB196" s="70">
        <v>0</v>
      </c>
      <c r="AC196" s="70">
        <f t="shared" si="52"/>
        <v>19</v>
      </c>
      <c r="AD196" s="70">
        <f t="shared" si="53"/>
        <v>-13</v>
      </c>
      <c r="AE196" s="38"/>
      <c r="AF196" s="9"/>
      <c r="AG196" s="9"/>
      <c r="AH196" s="9"/>
      <c r="AI196" s="80"/>
      <c r="AJ196" s="10"/>
      <c r="AK196" s="11"/>
    </row>
    <row r="197" s="1" customFormat="1" spans="1:37">
      <c r="A197" s="44">
        <f>COUNT($A$1:A196)+1</f>
        <v>186</v>
      </c>
      <c r="B197" s="99" t="s">
        <v>231</v>
      </c>
      <c r="C197" s="99" t="s">
        <v>251</v>
      </c>
      <c r="D197" s="96" t="s">
        <v>255</v>
      </c>
      <c r="E197" s="41">
        <v>35.34</v>
      </c>
      <c r="F197" s="41">
        <v>35.34</v>
      </c>
      <c r="G197" s="41">
        <v>495.05</v>
      </c>
      <c r="H197" s="41">
        <v>52.79</v>
      </c>
      <c r="I197" s="41">
        <v>370</v>
      </c>
      <c r="J197" s="42">
        <f t="shared" si="69"/>
        <v>42.408</v>
      </c>
      <c r="K197" s="58">
        <v>42</v>
      </c>
      <c r="L197" s="58">
        <f t="shared" si="70"/>
        <v>594.06</v>
      </c>
      <c r="M197" s="58">
        <v>594</v>
      </c>
      <c r="N197" s="58">
        <f t="shared" si="71"/>
        <v>444</v>
      </c>
      <c r="O197" s="58">
        <v>444</v>
      </c>
      <c r="P197" s="58">
        <f t="shared" si="54"/>
        <v>0</v>
      </c>
      <c r="Q197" s="69">
        <f>(M197-K197)/K197</f>
        <v>13.1428571428571</v>
      </c>
      <c r="R197" s="38">
        <v>2</v>
      </c>
      <c r="S197" s="38">
        <v>1</v>
      </c>
      <c r="T197" s="49">
        <f>K197+(H197-F197)*1.5+(M197-K197)*R197</f>
        <v>1172.175</v>
      </c>
      <c r="U197" s="70">
        <v>1172</v>
      </c>
      <c r="V197" s="58">
        <f>12531/118328*U197</f>
        <v>124.11544182273</v>
      </c>
      <c r="W197" s="70">
        <v>124</v>
      </c>
      <c r="X197" s="72">
        <v>19</v>
      </c>
      <c r="Y197" s="70">
        <f t="shared" si="72"/>
        <v>105</v>
      </c>
      <c r="Z197" s="38">
        <v>10</v>
      </c>
      <c r="AA197" s="49">
        <f>I197/84712.5*2530</f>
        <v>11.0503172495204</v>
      </c>
      <c r="AB197" s="70">
        <v>11</v>
      </c>
      <c r="AC197" s="70">
        <f t="shared" si="52"/>
        <v>21</v>
      </c>
      <c r="AD197" s="70">
        <f t="shared" si="53"/>
        <v>116</v>
      </c>
      <c r="AE197" s="38"/>
      <c r="AF197" s="9"/>
      <c r="AG197" s="9"/>
      <c r="AH197" s="9"/>
      <c r="AI197" s="80"/>
      <c r="AJ197" s="10"/>
      <c r="AK197" s="11"/>
    </row>
    <row r="198" s="1" customFormat="1" spans="1:37">
      <c r="A198" s="44">
        <f>COUNT($A$1:A197)+1</f>
        <v>187</v>
      </c>
      <c r="B198" s="99" t="s">
        <v>231</v>
      </c>
      <c r="C198" s="99" t="s">
        <v>251</v>
      </c>
      <c r="D198" s="50" t="s">
        <v>256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2">
        <f t="shared" si="69"/>
        <v>0</v>
      </c>
      <c r="K198" s="58">
        <v>0</v>
      </c>
      <c r="L198" s="58">
        <f t="shared" si="70"/>
        <v>0</v>
      </c>
      <c r="M198" s="58">
        <v>0</v>
      </c>
      <c r="N198" s="58">
        <f t="shared" si="71"/>
        <v>0</v>
      </c>
      <c r="O198" s="58">
        <v>0</v>
      </c>
      <c r="P198" s="58">
        <f t="shared" si="54"/>
        <v>0</v>
      </c>
      <c r="Q198" s="69"/>
      <c r="R198" s="38"/>
      <c r="S198" s="70">
        <v>1</v>
      </c>
      <c r="T198" s="38">
        <v>0</v>
      </c>
      <c r="U198" s="70">
        <v>0</v>
      </c>
      <c r="V198" s="70">
        <v>0</v>
      </c>
      <c r="W198" s="70">
        <v>0</v>
      </c>
      <c r="X198" s="72">
        <v>1</v>
      </c>
      <c r="Y198" s="70">
        <f t="shared" si="72"/>
        <v>-1</v>
      </c>
      <c r="Z198" s="38">
        <v>0</v>
      </c>
      <c r="AA198" s="72">
        <v>0</v>
      </c>
      <c r="AB198" s="70">
        <v>0</v>
      </c>
      <c r="AC198" s="70">
        <f t="shared" si="52"/>
        <v>0</v>
      </c>
      <c r="AD198" s="70">
        <f t="shared" si="53"/>
        <v>-1</v>
      </c>
      <c r="AE198" s="38"/>
      <c r="AF198" s="9"/>
      <c r="AG198" s="9"/>
      <c r="AH198" s="9"/>
      <c r="AI198" s="80"/>
      <c r="AJ198" s="10"/>
      <c r="AK198" s="11"/>
    </row>
    <row r="199" s="1" customFormat="1" ht="24" spans="1:37">
      <c r="A199" s="44">
        <f>COUNT($A$1:A198)+1</f>
        <v>188</v>
      </c>
      <c r="B199" s="99" t="s">
        <v>231</v>
      </c>
      <c r="C199" s="99" t="s">
        <v>251</v>
      </c>
      <c r="D199" s="96" t="s">
        <v>257</v>
      </c>
      <c r="E199" s="41">
        <v>0</v>
      </c>
      <c r="F199" s="41">
        <v>0</v>
      </c>
      <c r="G199" s="41">
        <v>527.8</v>
      </c>
      <c r="H199" s="41">
        <v>198.97</v>
      </c>
      <c r="I199" s="41">
        <v>720</v>
      </c>
      <c r="J199" s="42">
        <f t="shared" si="69"/>
        <v>0</v>
      </c>
      <c r="K199" s="58">
        <v>0</v>
      </c>
      <c r="L199" s="58">
        <f t="shared" si="70"/>
        <v>633.36</v>
      </c>
      <c r="M199" s="58">
        <v>633</v>
      </c>
      <c r="N199" s="58">
        <f t="shared" si="71"/>
        <v>864</v>
      </c>
      <c r="O199" s="58">
        <v>864</v>
      </c>
      <c r="P199" s="58">
        <f t="shared" si="54"/>
        <v>0</v>
      </c>
      <c r="Q199" s="71" t="s">
        <v>62</v>
      </c>
      <c r="R199" s="38">
        <v>1</v>
      </c>
      <c r="S199" s="38">
        <v>1</v>
      </c>
      <c r="T199" s="49">
        <f>K199+(H199-F199)*1.5+(M199-K199)*R199</f>
        <v>931.455</v>
      </c>
      <c r="U199" s="70">
        <v>931</v>
      </c>
      <c r="V199" s="58">
        <f>12531/118328*U199</f>
        <v>98.5934098438239</v>
      </c>
      <c r="W199" s="70">
        <v>99</v>
      </c>
      <c r="X199" s="72">
        <v>44</v>
      </c>
      <c r="Y199" s="70">
        <f t="shared" si="72"/>
        <v>55</v>
      </c>
      <c r="Z199" s="38">
        <v>18</v>
      </c>
      <c r="AA199" s="49">
        <f>I199/84712.5*2530</f>
        <v>21.5033200531208</v>
      </c>
      <c r="AB199" s="70">
        <v>22</v>
      </c>
      <c r="AC199" s="70">
        <f t="shared" si="52"/>
        <v>40</v>
      </c>
      <c r="AD199" s="70">
        <f t="shared" si="53"/>
        <v>77</v>
      </c>
      <c r="AE199" s="38"/>
      <c r="AF199" s="9"/>
      <c r="AG199" s="9"/>
      <c r="AH199" s="9"/>
      <c r="AI199" s="80"/>
      <c r="AJ199" s="10"/>
      <c r="AK199" s="11"/>
    </row>
    <row r="200" s="1" customFormat="1" spans="1:37">
      <c r="A200" s="44">
        <f>COUNT($A$1:A199)+1</f>
        <v>189</v>
      </c>
      <c r="B200" s="99" t="s">
        <v>231</v>
      </c>
      <c r="C200" s="99" t="s">
        <v>251</v>
      </c>
      <c r="D200" s="40" t="s">
        <v>258</v>
      </c>
      <c r="E200" s="41">
        <v>0</v>
      </c>
      <c r="F200" s="41">
        <v>0</v>
      </c>
      <c r="G200" s="41">
        <v>0</v>
      </c>
      <c r="H200" s="41">
        <v>0</v>
      </c>
      <c r="I200" s="41"/>
      <c r="J200" s="41">
        <v>0</v>
      </c>
      <c r="K200" s="41">
        <v>0</v>
      </c>
      <c r="L200" s="41">
        <v>0</v>
      </c>
      <c r="M200" s="41">
        <v>0</v>
      </c>
      <c r="N200" s="41">
        <v>0</v>
      </c>
      <c r="O200" s="41">
        <v>0</v>
      </c>
      <c r="P200" s="58">
        <f t="shared" si="54"/>
        <v>0</v>
      </c>
      <c r="Q200" s="69"/>
      <c r="R200" s="38"/>
      <c r="S200" s="38">
        <v>1</v>
      </c>
      <c r="T200" s="70">
        <v>0</v>
      </c>
      <c r="U200" s="70">
        <v>0</v>
      </c>
      <c r="V200" s="70">
        <v>0</v>
      </c>
      <c r="W200" s="70">
        <v>0</v>
      </c>
      <c r="X200" s="70">
        <v>0</v>
      </c>
      <c r="Y200" s="70">
        <f t="shared" si="72"/>
        <v>0</v>
      </c>
      <c r="Z200" s="38">
        <v>7</v>
      </c>
      <c r="AA200" s="72">
        <v>0</v>
      </c>
      <c r="AB200" s="70">
        <v>0</v>
      </c>
      <c r="AC200" s="70">
        <f t="shared" si="52"/>
        <v>7</v>
      </c>
      <c r="AD200" s="70">
        <f t="shared" si="53"/>
        <v>0</v>
      </c>
      <c r="AE200" s="40" t="s">
        <v>127</v>
      </c>
      <c r="AF200" s="9"/>
      <c r="AG200" s="9"/>
      <c r="AH200" s="9"/>
      <c r="AI200" s="80"/>
      <c r="AJ200" s="10"/>
      <c r="AK200" s="11"/>
    </row>
    <row r="201" s="1" customFormat="1" spans="1:37">
      <c r="A201" s="44">
        <f>COUNT($A$1:A200)+1</f>
        <v>190</v>
      </c>
      <c r="B201" s="99" t="s">
        <v>231</v>
      </c>
      <c r="C201" s="99" t="s">
        <v>251</v>
      </c>
      <c r="D201" s="40" t="s">
        <v>259</v>
      </c>
      <c r="E201" s="41">
        <v>0</v>
      </c>
      <c r="F201" s="41">
        <v>0</v>
      </c>
      <c r="G201" s="41">
        <v>0</v>
      </c>
      <c r="H201" s="41">
        <v>0</v>
      </c>
      <c r="I201" s="41"/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0</v>
      </c>
      <c r="P201" s="58">
        <f t="shared" si="54"/>
        <v>0</v>
      </c>
      <c r="Q201" s="69"/>
      <c r="R201" s="38"/>
      <c r="S201" s="38">
        <v>1</v>
      </c>
      <c r="T201" s="70">
        <v>0</v>
      </c>
      <c r="U201" s="70">
        <v>0</v>
      </c>
      <c r="V201" s="70">
        <v>0</v>
      </c>
      <c r="W201" s="70">
        <v>0</v>
      </c>
      <c r="X201" s="70">
        <v>0</v>
      </c>
      <c r="Y201" s="70">
        <f t="shared" si="72"/>
        <v>0</v>
      </c>
      <c r="Z201" s="38">
        <v>8</v>
      </c>
      <c r="AA201" s="72">
        <v>0</v>
      </c>
      <c r="AB201" s="70">
        <v>0</v>
      </c>
      <c r="AC201" s="70">
        <f>Z201+AB201</f>
        <v>8</v>
      </c>
      <c r="AD201" s="70">
        <f>Y201+AB201</f>
        <v>0</v>
      </c>
      <c r="AE201" s="40" t="s">
        <v>127</v>
      </c>
      <c r="AF201" s="9"/>
      <c r="AG201" s="9"/>
      <c r="AH201" s="9"/>
      <c r="AI201" s="80"/>
      <c r="AJ201" s="10"/>
      <c r="AK201" s="11"/>
    </row>
    <row r="202" s="1" customFormat="1" spans="1:37">
      <c r="A202" s="44">
        <f>COUNT($A$1:A201)+1</f>
        <v>191</v>
      </c>
      <c r="B202" s="99" t="s">
        <v>231</v>
      </c>
      <c r="C202" s="99" t="s">
        <v>251</v>
      </c>
      <c r="D202" s="40" t="s">
        <v>260</v>
      </c>
      <c r="E202" s="41">
        <v>0</v>
      </c>
      <c r="F202" s="41">
        <v>0</v>
      </c>
      <c r="G202" s="41">
        <v>0</v>
      </c>
      <c r="H202" s="41">
        <v>0</v>
      </c>
      <c r="I202" s="41"/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58">
        <f t="shared" si="54"/>
        <v>0</v>
      </c>
      <c r="Q202" s="69"/>
      <c r="R202" s="38"/>
      <c r="S202" s="38">
        <v>1</v>
      </c>
      <c r="T202" s="70">
        <v>0</v>
      </c>
      <c r="U202" s="70">
        <v>0</v>
      </c>
      <c r="V202" s="70">
        <v>0</v>
      </c>
      <c r="W202" s="70">
        <v>0</v>
      </c>
      <c r="X202" s="70">
        <v>0</v>
      </c>
      <c r="Y202" s="70">
        <f t="shared" si="72"/>
        <v>0</v>
      </c>
      <c r="Z202" s="38">
        <v>16</v>
      </c>
      <c r="AA202" s="72">
        <v>0</v>
      </c>
      <c r="AB202" s="70">
        <v>0</v>
      </c>
      <c r="AC202" s="70">
        <f>Z202+AB202</f>
        <v>16</v>
      </c>
      <c r="AD202" s="70">
        <f>Y202+AB202</f>
        <v>0</v>
      </c>
      <c r="AE202" s="40" t="s">
        <v>127</v>
      </c>
      <c r="AF202" s="9"/>
      <c r="AG202" s="9"/>
      <c r="AH202" s="9"/>
      <c r="AI202" s="80"/>
      <c r="AJ202" s="10"/>
      <c r="AK202" s="11"/>
    </row>
    <row r="203" s="2" customFormat="1" spans="1:37">
      <c r="A203" s="82"/>
      <c r="B203" s="101" t="s">
        <v>261</v>
      </c>
      <c r="C203" s="101"/>
      <c r="D203" s="102"/>
      <c r="E203" s="36">
        <f>SUM(E204:E211)</f>
        <v>1245.57</v>
      </c>
      <c r="F203" s="36">
        <f>SUM(F204:F211)</f>
        <v>376.97</v>
      </c>
      <c r="G203" s="36">
        <f>SUM(G204:G211)</f>
        <v>1633.06</v>
      </c>
      <c r="H203" s="36">
        <f>SUM(H204:H211)</f>
        <v>705.15</v>
      </c>
      <c r="I203" s="36">
        <f>SUM(I204:I211)</f>
        <v>4176</v>
      </c>
      <c r="J203" s="36">
        <f t="shared" ref="I203:O203" si="73">SUM(J204:J211)</f>
        <v>1494.684</v>
      </c>
      <c r="K203" s="36">
        <f t="shared" si="73"/>
        <v>1495</v>
      </c>
      <c r="L203" s="36">
        <f t="shared" si="73"/>
        <v>1959.672</v>
      </c>
      <c r="M203" s="36">
        <f t="shared" si="73"/>
        <v>1960</v>
      </c>
      <c r="N203" s="36">
        <f t="shared" si="73"/>
        <v>5011.2</v>
      </c>
      <c r="O203" s="36">
        <f t="shared" si="73"/>
        <v>5011</v>
      </c>
      <c r="P203" s="58">
        <f t="shared" ref="P203:P219" si="74">N203-O203</f>
        <v>0.199999999999818</v>
      </c>
      <c r="Q203" s="64"/>
      <c r="R203" s="30"/>
      <c r="S203" s="65"/>
      <c r="T203" s="29">
        <f>SUM(T204:T211)</f>
        <v>2496.27</v>
      </c>
      <c r="U203" s="67">
        <f>SUM(U204:U211)</f>
        <v>2496</v>
      </c>
      <c r="V203" s="57">
        <f>SUM(V204:V211)</f>
        <v>264.327766885268</v>
      </c>
      <c r="W203" s="57">
        <f t="shared" ref="W203:AD203" si="75">SUM(W204:W211)</f>
        <v>264</v>
      </c>
      <c r="X203" s="57">
        <f t="shared" si="75"/>
        <v>192</v>
      </c>
      <c r="Y203" s="57">
        <f t="shared" si="75"/>
        <v>72</v>
      </c>
      <c r="Z203" s="57">
        <f t="shared" si="75"/>
        <v>257</v>
      </c>
      <c r="AA203" s="57">
        <f t="shared" si="75"/>
        <v>64.0918400472185</v>
      </c>
      <c r="AB203" s="57">
        <f t="shared" si="75"/>
        <v>84</v>
      </c>
      <c r="AC203" s="57">
        <f t="shared" si="75"/>
        <v>341</v>
      </c>
      <c r="AD203" s="57">
        <f t="shared" si="75"/>
        <v>156</v>
      </c>
      <c r="AE203" s="30"/>
      <c r="AF203" s="94"/>
      <c r="AG203" s="94"/>
      <c r="AH203" s="94"/>
      <c r="AI203" s="75"/>
      <c r="AJ203" s="78"/>
      <c r="AK203" s="79"/>
    </row>
    <row r="204" s="1" customFormat="1" spans="1:37">
      <c r="A204" s="44">
        <f>COUNT($A$1:A203)+1</f>
        <v>192</v>
      </c>
      <c r="B204" s="39" t="s">
        <v>262</v>
      </c>
      <c r="C204" s="39" t="s">
        <v>263</v>
      </c>
      <c r="D204" s="46" t="s">
        <v>264</v>
      </c>
      <c r="E204" s="41">
        <v>1245.57</v>
      </c>
      <c r="F204" s="41">
        <v>376.97</v>
      </c>
      <c r="G204" s="41">
        <v>1319.46</v>
      </c>
      <c r="H204" s="41">
        <v>613.1</v>
      </c>
      <c r="I204" s="41">
        <v>2146</v>
      </c>
      <c r="J204" s="42">
        <f t="shared" ref="J204:J209" si="76">E204*1.2</f>
        <v>1494.684</v>
      </c>
      <c r="K204" s="58">
        <v>1495</v>
      </c>
      <c r="L204" s="58">
        <f t="shared" ref="L204:L209" si="77">G204*1.2</f>
        <v>1583.352</v>
      </c>
      <c r="M204" s="58">
        <v>1583</v>
      </c>
      <c r="N204" s="58">
        <f t="shared" ref="N204:N209" si="78">I204*1.2</f>
        <v>2575.2</v>
      </c>
      <c r="O204" s="58">
        <v>2575</v>
      </c>
      <c r="P204" s="58">
        <f t="shared" si="74"/>
        <v>0.199999999999818</v>
      </c>
      <c r="Q204" s="69">
        <f>(M204-K204)/K204</f>
        <v>0.0588628762541806</v>
      </c>
      <c r="R204" s="38">
        <v>1.5</v>
      </c>
      <c r="S204" s="38">
        <v>1</v>
      </c>
      <c r="T204" s="49">
        <f>K204+(H204-F204)*1.5+(M204-K204)*R204</f>
        <v>1981.195</v>
      </c>
      <c r="U204" s="70">
        <v>1981</v>
      </c>
      <c r="V204" s="58">
        <f>12531/118328*U204</f>
        <v>209.788984855655</v>
      </c>
      <c r="W204" s="70">
        <v>210</v>
      </c>
      <c r="X204" s="44">
        <v>132</v>
      </c>
      <c r="Y204" s="70">
        <f t="shared" ref="Y204:Y211" si="79">W204-X204</f>
        <v>78</v>
      </c>
      <c r="Z204" s="44">
        <v>124</v>
      </c>
      <c r="AA204" s="49">
        <f>I204/84712.5*2530</f>
        <v>64.0918400472185</v>
      </c>
      <c r="AB204" s="70">
        <v>84</v>
      </c>
      <c r="AC204" s="70">
        <f t="shared" ref="AC204:AC211" si="80">Z204+AB204</f>
        <v>208</v>
      </c>
      <c r="AD204" s="70">
        <f t="shared" ref="AD204:AD211" si="81">Y204+AB204</f>
        <v>162</v>
      </c>
      <c r="AE204" s="38"/>
      <c r="AF204" s="9"/>
      <c r="AG204" s="9"/>
      <c r="AH204" s="9"/>
      <c r="AI204" s="80"/>
      <c r="AJ204" s="10"/>
      <c r="AK204" s="11"/>
    </row>
    <row r="205" s="2" customFormat="1" spans="1:37">
      <c r="A205" s="44">
        <f>COUNT($A$1:A204)+1</f>
        <v>193</v>
      </c>
      <c r="B205" s="39" t="s">
        <v>262</v>
      </c>
      <c r="C205" s="39" t="s">
        <v>263</v>
      </c>
      <c r="D205" s="50" t="s">
        <v>265</v>
      </c>
      <c r="E205" s="49">
        <v>0</v>
      </c>
      <c r="F205" s="49">
        <v>0</v>
      </c>
      <c r="G205" s="49">
        <v>0</v>
      </c>
      <c r="H205" s="49">
        <v>0</v>
      </c>
      <c r="I205" s="49">
        <v>0</v>
      </c>
      <c r="J205" s="42">
        <f t="shared" si="76"/>
        <v>0</v>
      </c>
      <c r="K205" s="58">
        <v>0</v>
      </c>
      <c r="L205" s="58">
        <f t="shared" si="77"/>
        <v>0</v>
      </c>
      <c r="M205" s="58">
        <v>0</v>
      </c>
      <c r="N205" s="58">
        <f t="shared" si="78"/>
        <v>0</v>
      </c>
      <c r="O205" s="58">
        <v>0</v>
      </c>
      <c r="P205" s="58">
        <f t="shared" si="74"/>
        <v>0</v>
      </c>
      <c r="Q205" s="69"/>
      <c r="R205" s="70"/>
      <c r="S205" s="70">
        <v>1</v>
      </c>
      <c r="T205" s="38">
        <v>0</v>
      </c>
      <c r="U205" s="70">
        <v>0</v>
      </c>
      <c r="V205" s="70">
        <v>0</v>
      </c>
      <c r="W205" s="70">
        <v>0</v>
      </c>
      <c r="X205" s="44">
        <v>11</v>
      </c>
      <c r="Y205" s="70">
        <f t="shared" si="79"/>
        <v>-11</v>
      </c>
      <c r="Z205" s="38">
        <v>9</v>
      </c>
      <c r="AA205" s="72">
        <v>0</v>
      </c>
      <c r="AB205" s="70">
        <v>0</v>
      </c>
      <c r="AC205" s="70">
        <f t="shared" si="80"/>
        <v>9</v>
      </c>
      <c r="AD205" s="70">
        <f t="shared" si="81"/>
        <v>-11</v>
      </c>
      <c r="AE205" s="70"/>
      <c r="AF205" s="75"/>
      <c r="AG205" s="75"/>
      <c r="AH205" s="75"/>
      <c r="AI205" s="75"/>
      <c r="AJ205" s="78"/>
      <c r="AK205" s="79"/>
    </row>
    <row r="206" s="1" customFormat="1" spans="1:37">
      <c r="A206" s="44">
        <f>COUNT($A$1:A205)+1</f>
        <v>194</v>
      </c>
      <c r="B206" s="39" t="s">
        <v>262</v>
      </c>
      <c r="C206" s="39" t="s">
        <v>263</v>
      </c>
      <c r="D206" s="46" t="s">
        <v>266</v>
      </c>
      <c r="E206" s="49">
        <v>0</v>
      </c>
      <c r="F206" s="49">
        <v>0</v>
      </c>
      <c r="G206" s="41">
        <v>255.67</v>
      </c>
      <c r="H206" s="41">
        <v>86.09</v>
      </c>
      <c r="I206" s="41">
        <v>780</v>
      </c>
      <c r="J206" s="42">
        <f t="shared" si="76"/>
        <v>0</v>
      </c>
      <c r="K206" s="58">
        <v>0</v>
      </c>
      <c r="L206" s="58">
        <f t="shared" si="77"/>
        <v>306.804</v>
      </c>
      <c r="M206" s="58">
        <v>307</v>
      </c>
      <c r="N206" s="58">
        <f t="shared" si="78"/>
        <v>936</v>
      </c>
      <c r="O206" s="58">
        <v>936</v>
      </c>
      <c r="P206" s="58">
        <f t="shared" si="74"/>
        <v>0</v>
      </c>
      <c r="Q206" s="71" t="s">
        <v>62</v>
      </c>
      <c r="R206" s="38">
        <v>1</v>
      </c>
      <c r="S206" s="38">
        <v>1</v>
      </c>
      <c r="T206" s="49">
        <f>K206+(H206-F206)*1.5+(M206-K206)*R206</f>
        <v>436.135</v>
      </c>
      <c r="U206" s="70">
        <v>436</v>
      </c>
      <c r="V206" s="58">
        <f>12531/118328*U206</f>
        <v>46.1726387668177</v>
      </c>
      <c r="W206" s="70">
        <v>46</v>
      </c>
      <c r="X206" s="44">
        <v>29</v>
      </c>
      <c r="Y206" s="70">
        <f t="shared" si="79"/>
        <v>17</v>
      </c>
      <c r="Z206" s="44">
        <v>27</v>
      </c>
      <c r="AA206" s="72">
        <v>0</v>
      </c>
      <c r="AB206" s="70">
        <v>0</v>
      </c>
      <c r="AC206" s="70">
        <f t="shared" si="80"/>
        <v>27</v>
      </c>
      <c r="AD206" s="70">
        <f t="shared" si="81"/>
        <v>17</v>
      </c>
      <c r="AE206" s="38"/>
      <c r="AF206" s="9"/>
      <c r="AG206" s="9"/>
      <c r="AH206" s="9"/>
      <c r="AI206" s="80"/>
      <c r="AJ206" s="10"/>
      <c r="AK206" s="11"/>
    </row>
    <row r="207" s="1" customFormat="1" spans="1:37">
      <c r="A207" s="44">
        <f>COUNT($A$1:A206)+1</f>
        <v>195</v>
      </c>
      <c r="B207" s="39" t="s">
        <v>262</v>
      </c>
      <c r="C207" s="39" t="s">
        <v>263</v>
      </c>
      <c r="D207" s="46" t="s">
        <v>267</v>
      </c>
      <c r="E207" s="49">
        <v>0</v>
      </c>
      <c r="F207" s="49">
        <v>0</v>
      </c>
      <c r="G207" s="49">
        <v>0</v>
      </c>
      <c r="H207" s="49">
        <v>0</v>
      </c>
      <c r="I207" s="49">
        <v>0</v>
      </c>
      <c r="J207" s="42">
        <f t="shared" si="76"/>
        <v>0</v>
      </c>
      <c r="K207" s="58">
        <v>0</v>
      </c>
      <c r="L207" s="58">
        <f t="shared" si="77"/>
        <v>0</v>
      </c>
      <c r="M207" s="58">
        <v>0</v>
      </c>
      <c r="N207" s="58">
        <f t="shared" si="78"/>
        <v>0</v>
      </c>
      <c r="O207" s="58">
        <v>0</v>
      </c>
      <c r="P207" s="58">
        <f t="shared" si="74"/>
        <v>0</v>
      </c>
      <c r="Q207" s="69"/>
      <c r="R207" s="38"/>
      <c r="S207" s="70">
        <v>1</v>
      </c>
      <c r="T207" s="38">
        <v>0</v>
      </c>
      <c r="U207" s="70">
        <v>0</v>
      </c>
      <c r="V207" s="70">
        <v>0</v>
      </c>
      <c r="W207" s="70">
        <v>0</v>
      </c>
      <c r="X207" s="44">
        <v>1</v>
      </c>
      <c r="Y207" s="70">
        <f t="shared" si="79"/>
        <v>-1</v>
      </c>
      <c r="Z207" s="38">
        <v>0</v>
      </c>
      <c r="AA207" s="72">
        <v>0</v>
      </c>
      <c r="AB207" s="70">
        <v>0</v>
      </c>
      <c r="AC207" s="70">
        <f t="shared" si="80"/>
        <v>0</v>
      </c>
      <c r="AD207" s="70">
        <f t="shared" si="81"/>
        <v>-1</v>
      </c>
      <c r="AE207" s="38"/>
      <c r="AF207" s="9"/>
      <c r="AG207" s="9"/>
      <c r="AH207" s="9"/>
      <c r="AI207" s="80"/>
      <c r="AJ207" s="10"/>
      <c r="AK207" s="11"/>
    </row>
    <row r="208" s="1" customFormat="1" spans="1:37">
      <c r="A208" s="44">
        <f>COUNT($A$1:A207)+1</f>
        <v>196</v>
      </c>
      <c r="B208" s="39" t="s">
        <v>262</v>
      </c>
      <c r="C208" s="39" t="s">
        <v>268</v>
      </c>
      <c r="D208" s="46" t="s">
        <v>269</v>
      </c>
      <c r="E208" s="49">
        <v>0</v>
      </c>
      <c r="F208" s="49">
        <v>0</v>
      </c>
      <c r="G208" s="49">
        <v>0</v>
      </c>
      <c r="H208" s="49">
        <v>0</v>
      </c>
      <c r="I208" s="41">
        <v>800</v>
      </c>
      <c r="J208" s="42">
        <f t="shared" si="76"/>
        <v>0</v>
      </c>
      <c r="K208" s="58">
        <v>0</v>
      </c>
      <c r="L208" s="58">
        <f t="shared" si="77"/>
        <v>0</v>
      </c>
      <c r="M208" s="58">
        <v>0</v>
      </c>
      <c r="N208" s="58">
        <f t="shared" si="78"/>
        <v>960</v>
      </c>
      <c r="O208" s="58">
        <v>960</v>
      </c>
      <c r="P208" s="58">
        <f t="shared" si="74"/>
        <v>0</v>
      </c>
      <c r="Q208" s="69"/>
      <c r="R208" s="38"/>
      <c r="S208" s="38">
        <v>1</v>
      </c>
      <c r="T208" s="38">
        <v>0</v>
      </c>
      <c r="U208" s="70">
        <v>0</v>
      </c>
      <c r="V208" s="70">
        <v>0</v>
      </c>
      <c r="W208" s="70">
        <v>0</v>
      </c>
      <c r="X208" s="70">
        <v>0</v>
      </c>
      <c r="Y208" s="70">
        <f t="shared" si="79"/>
        <v>0</v>
      </c>
      <c r="Z208" s="38">
        <v>27</v>
      </c>
      <c r="AA208" s="72">
        <v>0</v>
      </c>
      <c r="AB208" s="70">
        <v>0</v>
      </c>
      <c r="AC208" s="70">
        <f t="shared" si="80"/>
        <v>27</v>
      </c>
      <c r="AD208" s="70">
        <f t="shared" si="81"/>
        <v>0</v>
      </c>
      <c r="AE208" s="38" t="s">
        <v>81</v>
      </c>
      <c r="AF208" s="9"/>
      <c r="AG208" s="9"/>
      <c r="AH208" s="9"/>
      <c r="AI208" s="80"/>
      <c r="AJ208" s="10"/>
      <c r="AK208" s="11"/>
    </row>
    <row r="209" s="1" customFormat="1" ht="24" spans="1:37">
      <c r="A209" s="44">
        <f>COUNT($A$1:A208)+1</f>
        <v>197</v>
      </c>
      <c r="B209" s="39" t="s">
        <v>262</v>
      </c>
      <c r="C209" s="39" t="s">
        <v>268</v>
      </c>
      <c r="D209" s="50" t="s">
        <v>270</v>
      </c>
      <c r="E209" s="49">
        <v>0</v>
      </c>
      <c r="F209" s="49">
        <v>0</v>
      </c>
      <c r="G209" s="41">
        <v>57.93</v>
      </c>
      <c r="H209" s="41">
        <v>5.96</v>
      </c>
      <c r="I209" s="41">
        <v>450</v>
      </c>
      <c r="J209" s="42">
        <f t="shared" si="76"/>
        <v>0</v>
      </c>
      <c r="K209" s="58">
        <v>0</v>
      </c>
      <c r="L209" s="58">
        <f t="shared" si="77"/>
        <v>69.516</v>
      </c>
      <c r="M209" s="58">
        <v>70</v>
      </c>
      <c r="N209" s="58">
        <f t="shared" si="78"/>
        <v>540</v>
      </c>
      <c r="O209" s="58">
        <v>540</v>
      </c>
      <c r="P209" s="58">
        <f t="shared" si="74"/>
        <v>0</v>
      </c>
      <c r="Q209" s="71" t="s">
        <v>62</v>
      </c>
      <c r="R209" s="38">
        <v>1</v>
      </c>
      <c r="S209" s="70">
        <v>1</v>
      </c>
      <c r="T209" s="49">
        <f>K209+(H209-F209)*1.5+(M209-K209)*R209</f>
        <v>78.94</v>
      </c>
      <c r="U209" s="70">
        <v>79</v>
      </c>
      <c r="V209" s="58">
        <f>12531/118328*U209</f>
        <v>8.36614326279494</v>
      </c>
      <c r="W209" s="70">
        <v>8</v>
      </c>
      <c r="X209" s="72">
        <v>19</v>
      </c>
      <c r="Y209" s="70">
        <f t="shared" si="79"/>
        <v>-11</v>
      </c>
      <c r="Z209" s="38">
        <v>20</v>
      </c>
      <c r="AA209" s="72">
        <v>0</v>
      </c>
      <c r="AB209" s="70">
        <v>0</v>
      </c>
      <c r="AC209" s="70">
        <f t="shared" si="80"/>
        <v>20</v>
      </c>
      <c r="AD209" s="70">
        <f t="shared" si="81"/>
        <v>-11</v>
      </c>
      <c r="AE209" s="38"/>
      <c r="AF209" s="9"/>
      <c r="AG209" s="9"/>
      <c r="AH209" s="9"/>
      <c r="AI209" s="80"/>
      <c r="AJ209" s="10"/>
      <c r="AK209" s="11"/>
    </row>
    <row r="210" s="1" customFormat="1" spans="1:37">
      <c r="A210" s="44">
        <f>COUNT($A$1:A209)+1</f>
        <v>198</v>
      </c>
      <c r="B210" s="39" t="s">
        <v>262</v>
      </c>
      <c r="C210" s="39" t="s">
        <v>268</v>
      </c>
      <c r="D210" s="50" t="s">
        <v>271</v>
      </c>
      <c r="E210" s="41">
        <v>0</v>
      </c>
      <c r="F210" s="41">
        <v>0</v>
      </c>
      <c r="G210" s="41">
        <v>0</v>
      </c>
      <c r="H210" s="41">
        <v>0</v>
      </c>
      <c r="I210" s="41"/>
      <c r="J210" s="41">
        <v>0</v>
      </c>
      <c r="K210" s="41">
        <v>0</v>
      </c>
      <c r="L210" s="41">
        <v>0</v>
      </c>
      <c r="M210" s="41">
        <v>0</v>
      </c>
      <c r="N210" s="41">
        <v>0</v>
      </c>
      <c r="O210" s="41">
        <v>0</v>
      </c>
      <c r="P210" s="58">
        <f t="shared" si="74"/>
        <v>0</v>
      </c>
      <c r="Q210" s="69"/>
      <c r="R210" s="38"/>
      <c r="S210" s="38">
        <v>1</v>
      </c>
      <c r="T210" s="70">
        <v>0</v>
      </c>
      <c r="U210" s="70">
        <v>0</v>
      </c>
      <c r="V210" s="70">
        <v>0</v>
      </c>
      <c r="W210" s="70">
        <v>0</v>
      </c>
      <c r="X210" s="70">
        <v>0</v>
      </c>
      <c r="Y210" s="70">
        <f t="shared" si="79"/>
        <v>0</v>
      </c>
      <c r="Z210" s="38">
        <v>27</v>
      </c>
      <c r="AA210" s="72">
        <v>0</v>
      </c>
      <c r="AB210" s="70">
        <v>0</v>
      </c>
      <c r="AC210" s="70">
        <f t="shared" si="80"/>
        <v>27</v>
      </c>
      <c r="AD210" s="70">
        <f t="shared" si="81"/>
        <v>0</v>
      </c>
      <c r="AE210" s="40" t="s">
        <v>127</v>
      </c>
      <c r="AF210" s="9"/>
      <c r="AG210" s="9"/>
      <c r="AH210" s="9"/>
      <c r="AI210" s="80"/>
      <c r="AJ210" s="10"/>
      <c r="AK210" s="11"/>
    </row>
    <row r="211" s="1" customFormat="1" spans="1:37">
      <c r="A211" s="44">
        <f>COUNT($A$1:A210)+1</f>
        <v>199</v>
      </c>
      <c r="B211" s="39" t="s">
        <v>262</v>
      </c>
      <c r="C211" s="39" t="s">
        <v>268</v>
      </c>
      <c r="D211" s="50" t="s">
        <v>272</v>
      </c>
      <c r="E211" s="41">
        <v>0</v>
      </c>
      <c r="F211" s="41">
        <v>0</v>
      </c>
      <c r="G211" s="41">
        <v>0</v>
      </c>
      <c r="H211" s="41">
        <v>0</v>
      </c>
      <c r="I211" s="41"/>
      <c r="J211" s="41">
        <v>0</v>
      </c>
      <c r="K211" s="41">
        <v>0</v>
      </c>
      <c r="L211" s="41">
        <v>0</v>
      </c>
      <c r="M211" s="41">
        <v>0</v>
      </c>
      <c r="N211" s="41">
        <v>0</v>
      </c>
      <c r="O211" s="41">
        <v>0</v>
      </c>
      <c r="P211" s="58">
        <f t="shared" si="74"/>
        <v>0</v>
      </c>
      <c r="Q211" s="69"/>
      <c r="R211" s="38"/>
      <c r="S211" s="38">
        <v>1</v>
      </c>
      <c r="T211" s="70">
        <v>0</v>
      </c>
      <c r="U211" s="70">
        <v>0</v>
      </c>
      <c r="V211" s="70">
        <v>0</v>
      </c>
      <c r="W211" s="70">
        <v>0</v>
      </c>
      <c r="X211" s="70">
        <v>0</v>
      </c>
      <c r="Y211" s="70">
        <f t="shared" si="79"/>
        <v>0</v>
      </c>
      <c r="Z211" s="38">
        <v>23</v>
      </c>
      <c r="AA211" s="72">
        <v>0</v>
      </c>
      <c r="AB211" s="70">
        <v>0</v>
      </c>
      <c r="AC211" s="70">
        <f t="shared" si="80"/>
        <v>23</v>
      </c>
      <c r="AD211" s="70">
        <f t="shared" si="81"/>
        <v>0</v>
      </c>
      <c r="AE211" s="40" t="s">
        <v>127</v>
      </c>
      <c r="AF211" s="9"/>
      <c r="AG211" s="9"/>
      <c r="AH211" s="9"/>
      <c r="AI211" s="80"/>
      <c r="AJ211" s="10"/>
      <c r="AK211" s="11"/>
    </row>
    <row r="212" s="2" customFormat="1" spans="1:37">
      <c r="A212" s="82"/>
      <c r="B212" s="101" t="s">
        <v>273</v>
      </c>
      <c r="C212" s="101"/>
      <c r="D212" s="102"/>
      <c r="E212" s="103">
        <f>SUM(E213:E219)</f>
        <v>3725.3</v>
      </c>
      <c r="F212" s="103">
        <f>SUM(F213:F219)</f>
        <v>1555.57</v>
      </c>
      <c r="G212" s="103">
        <f>SUM(G213:G219)</f>
        <v>3353.33</v>
      </c>
      <c r="H212" s="103">
        <f>SUM(H213:H219)</f>
        <v>797.49</v>
      </c>
      <c r="I212" s="103">
        <f>SUM(I213:I219)</f>
        <v>4342</v>
      </c>
      <c r="J212" s="103">
        <f t="shared" ref="I212:O212" si="82">SUM(J213:J219)</f>
        <v>4470.36</v>
      </c>
      <c r="K212" s="103">
        <f t="shared" si="82"/>
        <v>4469.97</v>
      </c>
      <c r="L212" s="103">
        <f t="shared" si="82"/>
        <v>4023.996</v>
      </c>
      <c r="M212" s="103">
        <f t="shared" si="82"/>
        <v>4024.04</v>
      </c>
      <c r="N212" s="103">
        <f t="shared" si="82"/>
        <v>5210.4</v>
      </c>
      <c r="O212" s="103">
        <f t="shared" si="82"/>
        <v>5210</v>
      </c>
      <c r="P212" s="58">
        <f t="shared" si="74"/>
        <v>0.399999999999636</v>
      </c>
      <c r="Q212" s="105"/>
      <c r="R212" s="106"/>
      <c r="S212" s="106"/>
      <c r="T212" s="107">
        <f>SUM(T213:T219)</f>
        <v>2388.49</v>
      </c>
      <c r="U212" s="108">
        <f>SUM(U213:U219)</f>
        <v>2487</v>
      </c>
      <c r="V212" s="108">
        <f t="shared" ref="V212:AD212" si="83">SUM(V213:V219)</f>
        <v>263.374661956595</v>
      </c>
      <c r="W212" s="108">
        <f t="shared" si="83"/>
        <v>263</v>
      </c>
      <c r="X212" s="108">
        <f t="shared" si="83"/>
        <v>296</v>
      </c>
      <c r="Y212" s="108">
        <f t="shared" si="83"/>
        <v>-33</v>
      </c>
      <c r="Z212" s="108">
        <f t="shared" si="83"/>
        <v>150</v>
      </c>
      <c r="AA212" s="108">
        <f t="shared" si="83"/>
        <v>62.7180168216025</v>
      </c>
      <c r="AB212" s="108">
        <f t="shared" si="83"/>
        <v>63</v>
      </c>
      <c r="AC212" s="108">
        <f t="shared" si="83"/>
        <v>213</v>
      </c>
      <c r="AD212" s="108">
        <f t="shared" si="83"/>
        <v>30</v>
      </c>
      <c r="AE212" s="30"/>
      <c r="AF212" s="94"/>
      <c r="AG212" s="94"/>
      <c r="AH212" s="94"/>
      <c r="AI212" s="75"/>
      <c r="AJ212" s="78"/>
      <c r="AK212" s="79"/>
    </row>
    <row r="213" s="1" customFormat="1" ht="24" spans="1:37">
      <c r="A213" s="44">
        <f>COUNT($A$1:A212)+1</f>
        <v>200</v>
      </c>
      <c r="B213" s="39" t="s">
        <v>274</v>
      </c>
      <c r="C213" s="39" t="s">
        <v>275</v>
      </c>
      <c r="D213" s="46" t="s">
        <v>276</v>
      </c>
      <c r="E213" s="41">
        <v>1429.46</v>
      </c>
      <c r="F213" s="41">
        <v>523.68</v>
      </c>
      <c r="G213" s="49">
        <v>806.03</v>
      </c>
      <c r="H213" s="49">
        <v>312.58</v>
      </c>
      <c r="I213" s="41">
        <v>600</v>
      </c>
      <c r="J213" s="42">
        <f t="shared" ref="J213:J219" si="84">E213*1.2</f>
        <v>1715.352</v>
      </c>
      <c r="K213" s="58">
        <v>1715</v>
      </c>
      <c r="L213" s="58">
        <f t="shared" ref="L213:L219" si="85">G213*1.2</f>
        <v>967.236</v>
      </c>
      <c r="M213" s="58">
        <v>967</v>
      </c>
      <c r="N213" s="58">
        <f t="shared" ref="N213:N219" si="86">I213*1.2</f>
        <v>720</v>
      </c>
      <c r="O213" s="58">
        <v>720</v>
      </c>
      <c r="P213" s="58">
        <f t="shared" si="74"/>
        <v>0</v>
      </c>
      <c r="Q213" s="69">
        <f>(M213-K213)/K213</f>
        <v>-0.436151603498542</v>
      </c>
      <c r="R213" s="38">
        <v>2</v>
      </c>
      <c r="S213" s="70">
        <v>1</v>
      </c>
      <c r="T213" s="49">
        <f>K213+(H213-F213)*1.5+(M213-K213)*R213</f>
        <v>-97.6500000000001</v>
      </c>
      <c r="U213" s="70">
        <v>0</v>
      </c>
      <c r="V213" s="70">
        <v>0</v>
      </c>
      <c r="W213" s="70">
        <v>0</v>
      </c>
      <c r="X213" s="45">
        <v>43</v>
      </c>
      <c r="Y213" s="70">
        <f t="shared" ref="Y213:Y219" si="87">W213-X213</f>
        <v>-43</v>
      </c>
      <c r="Z213" s="38">
        <v>35</v>
      </c>
      <c r="AA213" s="49">
        <f>I213/84712.5*2530</f>
        <v>17.9194333776007</v>
      </c>
      <c r="AB213" s="70">
        <v>18</v>
      </c>
      <c r="AC213" s="70">
        <f t="shared" ref="AC213:AC219" si="88">Z213+AB213</f>
        <v>53</v>
      </c>
      <c r="AD213" s="70">
        <f t="shared" ref="AD213:AD219" si="89">Y213+AB213</f>
        <v>-25</v>
      </c>
      <c r="AE213" s="38"/>
      <c r="AF213" s="9"/>
      <c r="AG213" s="9"/>
      <c r="AH213" s="9"/>
      <c r="AI213" s="80"/>
      <c r="AJ213" s="10"/>
      <c r="AK213" s="11"/>
    </row>
    <row r="214" s="1" customFormat="1" ht="24" spans="1:37">
      <c r="A214" s="44">
        <f>COUNT($A$1:A213)+1</f>
        <v>201</v>
      </c>
      <c r="B214" s="39" t="s">
        <v>274</v>
      </c>
      <c r="C214" s="39" t="s">
        <v>275</v>
      </c>
      <c r="D214" s="50" t="s">
        <v>277</v>
      </c>
      <c r="E214" s="41">
        <v>1606.26</v>
      </c>
      <c r="F214" s="41">
        <v>766.8</v>
      </c>
      <c r="G214" s="49">
        <v>1693.66</v>
      </c>
      <c r="H214" s="49">
        <v>238.82</v>
      </c>
      <c r="I214" s="41">
        <v>1500</v>
      </c>
      <c r="J214" s="42">
        <f t="shared" si="84"/>
        <v>1927.512</v>
      </c>
      <c r="K214" s="58">
        <v>1927</v>
      </c>
      <c r="L214" s="58">
        <f t="shared" si="85"/>
        <v>2032.392</v>
      </c>
      <c r="M214" s="58">
        <v>2032</v>
      </c>
      <c r="N214" s="58">
        <f t="shared" si="86"/>
        <v>1800</v>
      </c>
      <c r="O214" s="58">
        <v>1800</v>
      </c>
      <c r="P214" s="58">
        <f t="shared" si="74"/>
        <v>0</v>
      </c>
      <c r="Q214" s="69">
        <f>(M214-K214)/K214</f>
        <v>0.054488842760768</v>
      </c>
      <c r="R214" s="38">
        <v>1.5</v>
      </c>
      <c r="S214" s="38">
        <v>1</v>
      </c>
      <c r="T214" s="49">
        <f>K214+(H214-F214)*1.5+(M214-K214)*R214</f>
        <v>1292.53</v>
      </c>
      <c r="U214" s="70">
        <v>1293</v>
      </c>
      <c r="V214" s="58">
        <f>12531/118328*U214</f>
        <v>136.929408085998</v>
      </c>
      <c r="W214" s="70">
        <v>137</v>
      </c>
      <c r="X214" s="45">
        <v>132</v>
      </c>
      <c r="Y214" s="70">
        <f t="shared" si="87"/>
        <v>5</v>
      </c>
      <c r="Z214" s="38">
        <v>49</v>
      </c>
      <c r="AA214" s="49">
        <f>I214/84712.5*2530</f>
        <v>44.7985834440018</v>
      </c>
      <c r="AB214" s="70">
        <v>45</v>
      </c>
      <c r="AC214" s="70">
        <f t="shared" si="88"/>
        <v>94</v>
      </c>
      <c r="AD214" s="70">
        <f t="shared" si="89"/>
        <v>50</v>
      </c>
      <c r="AE214" s="38"/>
      <c r="AF214" s="9"/>
      <c r="AG214" s="9"/>
      <c r="AH214" s="9"/>
      <c r="AI214" s="80"/>
      <c r="AJ214" s="10"/>
      <c r="AK214" s="11"/>
    </row>
    <row r="215" s="1" customFormat="1" spans="1:37">
      <c r="A215" s="44">
        <f>COUNT($A$1:A214)+1</f>
        <v>202</v>
      </c>
      <c r="B215" s="39" t="s">
        <v>274</v>
      </c>
      <c r="C215" s="39" t="s">
        <v>275</v>
      </c>
      <c r="D215" s="51" t="s">
        <v>278</v>
      </c>
      <c r="E215" s="41">
        <v>689.58</v>
      </c>
      <c r="F215" s="41">
        <v>265.09</v>
      </c>
      <c r="G215" s="49">
        <v>853.64</v>
      </c>
      <c r="H215" s="49">
        <v>246.09</v>
      </c>
      <c r="I215" s="41">
        <v>1600</v>
      </c>
      <c r="J215" s="42">
        <f t="shared" si="84"/>
        <v>827.496</v>
      </c>
      <c r="K215" s="58">
        <v>827.97</v>
      </c>
      <c r="L215" s="58">
        <f t="shared" si="85"/>
        <v>1024.368</v>
      </c>
      <c r="M215" s="58">
        <v>1025.04</v>
      </c>
      <c r="N215" s="58">
        <f t="shared" si="86"/>
        <v>1920</v>
      </c>
      <c r="O215" s="58">
        <v>1920</v>
      </c>
      <c r="P215" s="58">
        <f t="shared" si="74"/>
        <v>0</v>
      </c>
      <c r="Q215" s="69">
        <f>(M215-K215)/K215</f>
        <v>0.238015870140222</v>
      </c>
      <c r="R215" s="38">
        <v>2</v>
      </c>
      <c r="S215" s="70">
        <v>1</v>
      </c>
      <c r="T215" s="49">
        <f>K215+(H215-F215)*1.5+(M215-K215)*R215</f>
        <v>1193.61</v>
      </c>
      <c r="U215" s="70">
        <v>1194</v>
      </c>
      <c r="V215" s="58">
        <f>12531/118328*U215</f>
        <v>126.445253870597</v>
      </c>
      <c r="W215" s="70">
        <v>126</v>
      </c>
      <c r="X215" s="45">
        <v>121</v>
      </c>
      <c r="Y215" s="70">
        <f t="shared" si="87"/>
        <v>5</v>
      </c>
      <c r="Z215" s="38">
        <v>31</v>
      </c>
      <c r="AA215" s="49">
        <v>0</v>
      </c>
      <c r="AB215" s="70">
        <v>0</v>
      </c>
      <c r="AC215" s="70">
        <f t="shared" si="88"/>
        <v>31</v>
      </c>
      <c r="AD215" s="70">
        <f t="shared" si="89"/>
        <v>5</v>
      </c>
      <c r="AE215" s="38"/>
      <c r="AF215" s="9" t="s">
        <v>279</v>
      </c>
      <c r="AG215" s="9"/>
      <c r="AH215" s="9"/>
      <c r="AI215" s="80"/>
      <c r="AJ215" s="10"/>
      <c r="AK215" s="11"/>
    </row>
    <row r="216" s="1" customFormat="1" spans="1:37">
      <c r="A216" s="44">
        <f>COUNT($A$1:A215)+1</f>
        <v>203</v>
      </c>
      <c r="B216" s="39" t="s">
        <v>274</v>
      </c>
      <c r="C216" s="39" t="s">
        <v>280</v>
      </c>
      <c r="D216" s="48" t="s">
        <v>281</v>
      </c>
      <c r="E216" s="41">
        <v>0</v>
      </c>
      <c r="F216" s="41">
        <v>0</v>
      </c>
      <c r="G216" s="41">
        <v>0</v>
      </c>
      <c r="H216" s="41">
        <v>0</v>
      </c>
      <c r="I216" s="104">
        <v>180</v>
      </c>
      <c r="J216" s="42">
        <f t="shared" si="84"/>
        <v>0</v>
      </c>
      <c r="K216" s="58">
        <v>0</v>
      </c>
      <c r="L216" s="58">
        <f t="shared" si="85"/>
        <v>0</v>
      </c>
      <c r="M216" s="58">
        <v>0</v>
      </c>
      <c r="N216" s="58">
        <f t="shared" si="86"/>
        <v>216</v>
      </c>
      <c r="O216" s="58">
        <v>216</v>
      </c>
      <c r="P216" s="58">
        <f t="shared" si="74"/>
        <v>0</v>
      </c>
      <c r="Q216" s="69"/>
      <c r="R216" s="38"/>
      <c r="S216" s="38">
        <v>1</v>
      </c>
      <c r="T216" s="38">
        <v>0</v>
      </c>
      <c r="U216" s="70">
        <v>0</v>
      </c>
      <c r="V216" s="70">
        <v>0</v>
      </c>
      <c r="W216" s="70">
        <v>0</v>
      </c>
      <c r="X216" s="70">
        <v>0</v>
      </c>
      <c r="Y216" s="70">
        <f t="shared" si="87"/>
        <v>0</v>
      </c>
      <c r="Z216" s="38">
        <v>10</v>
      </c>
      <c r="AA216" s="72">
        <v>0</v>
      </c>
      <c r="AB216" s="70">
        <v>0</v>
      </c>
      <c r="AC216" s="70">
        <f t="shared" si="88"/>
        <v>10</v>
      </c>
      <c r="AD216" s="70">
        <f t="shared" si="89"/>
        <v>0</v>
      </c>
      <c r="AE216" s="38" t="s">
        <v>81</v>
      </c>
      <c r="AF216" s="9"/>
      <c r="AG216" s="9"/>
      <c r="AH216" s="9"/>
      <c r="AI216" s="80"/>
      <c r="AJ216" s="10"/>
      <c r="AK216" s="11"/>
    </row>
    <row r="217" s="1" customFormat="1" spans="1:37">
      <c r="A217" s="44">
        <f>COUNT($A$1:A216)+1</f>
        <v>204</v>
      </c>
      <c r="B217" s="39" t="s">
        <v>274</v>
      </c>
      <c r="C217" s="39" t="s">
        <v>280</v>
      </c>
      <c r="D217" s="48" t="s">
        <v>282</v>
      </c>
      <c r="E217" s="41">
        <v>0</v>
      </c>
      <c r="F217" s="41">
        <v>0</v>
      </c>
      <c r="G217" s="41">
        <v>0</v>
      </c>
      <c r="H217" s="41">
        <v>0</v>
      </c>
      <c r="I217" s="104">
        <v>120</v>
      </c>
      <c r="J217" s="42">
        <f t="shared" si="84"/>
        <v>0</v>
      </c>
      <c r="K217" s="58">
        <v>0</v>
      </c>
      <c r="L217" s="58">
        <f t="shared" si="85"/>
        <v>0</v>
      </c>
      <c r="M217" s="58">
        <v>0</v>
      </c>
      <c r="N217" s="58">
        <f t="shared" si="86"/>
        <v>144</v>
      </c>
      <c r="O217" s="58">
        <v>144</v>
      </c>
      <c r="P217" s="58">
        <f t="shared" si="74"/>
        <v>0</v>
      </c>
      <c r="Q217" s="69"/>
      <c r="R217" s="38"/>
      <c r="S217" s="70">
        <v>1</v>
      </c>
      <c r="T217" s="38">
        <v>0</v>
      </c>
      <c r="U217" s="70">
        <v>0</v>
      </c>
      <c r="V217" s="70">
        <v>0</v>
      </c>
      <c r="W217" s="70">
        <v>0</v>
      </c>
      <c r="X217" s="70">
        <v>0</v>
      </c>
      <c r="Y217" s="70">
        <f t="shared" si="87"/>
        <v>0</v>
      </c>
      <c r="Z217" s="38">
        <v>7</v>
      </c>
      <c r="AA217" s="72">
        <v>0</v>
      </c>
      <c r="AB217" s="70">
        <v>0</v>
      </c>
      <c r="AC217" s="70">
        <f t="shared" si="88"/>
        <v>7</v>
      </c>
      <c r="AD217" s="70">
        <f t="shared" si="89"/>
        <v>0</v>
      </c>
      <c r="AE217" s="38" t="s">
        <v>81</v>
      </c>
      <c r="AF217" s="9"/>
      <c r="AG217" s="9"/>
      <c r="AH217" s="9"/>
      <c r="AI217" s="80"/>
      <c r="AJ217" s="10"/>
      <c r="AK217" s="11"/>
    </row>
    <row r="218" s="1" customFormat="1" spans="1:37">
      <c r="A218" s="44">
        <f>COUNT($A$1:A217)+1</f>
        <v>205</v>
      </c>
      <c r="B218" s="39" t="s">
        <v>274</v>
      </c>
      <c r="C218" s="39" t="s">
        <v>280</v>
      </c>
      <c r="D218" s="48" t="s">
        <v>283</v>
      </c>
      <c r="E218" s="41">
        <v>0</v>
      </c>
      <c r="F218" s="41">
        <v>0</v>
      </c>
      <c r="G218" s="41">
        <v>0</v>
      </c>
      <c r="H218" s="41">
        <v>0</v>
      </c>
      <c r="I218" s="104">
        <v>240</v>
      </c>
      <c r="J218" s="42">
        <f t="shared" si="84"/>
        <v>0</v>
      </c>
      <c r="K218" s="58">
        <v>0</v>
      </c>
      <c r="L218" s="58">
        <f t="shared" si="85"/>
        <v>0</v>
      </c>
      <c r="M218" s="58">
        <v>0</v>
      </c>
      <c r="N218" s="58">
        <f t="shared" si="86"/>
        <v>288</v>
      </c>
      <c r="O218" s="58">
        <v>288</v>
      </c>
      <c r="P218" s="58">
        <f t="shared" si="74"/>
        <v>0</v>
      </c>
      <c r="Q218" s="69"/>
      <c r="R218" s="38"/>
      <c r="S218" s="38">
        <v>1</v>
      </c>
      <c r="T218" s="38">
        <v>0</v>
      </c>
      <c r="U218" s="70">
        <v>0</v>
      </c>
      <c r="V218" s="70">
        <v>0</v>
      </c>
      <c r="W218" s="70">
        <v>0</v>
      </c>
      <c r="X218" s="70">
        <v>0</v>
      </c>
      <c r="Y218" s="70">
        <f t="shared" si="87"/>
        <v>0</v>
      </c>
      <c r="Z218" s="38">
        <v>13</v>
      </c>
      <c r="AA218" s="72">
        <v>0</v>
      </c>
      <c r="AB218" s="70">
        <v>0</v>
      </c>
      <c r="AC218" s="70">
        <f t="shared" si="88"/>
        <v>13</v>
      </c>
      <c r="AD218" s="70">
        <f t="shared" si="89"/>
        <v>0</v>
      </c>
      <c r="AE218" s="38" t="s">
        <v>81</v>
      </c>
      <c r="AF218" s="9"/>
      <c r="AG218" s="9"/>
      <c r="AH218" s="9"/>
      <c r="AI218" s="80"/>
      <c r="AJ218" s="10"/>
      <c r="AK218" s="11"/>
    </row>
    <row r="219" s="1" customFormat="1" spans="1:37">
      <c r="A219" s="44">
        <f>COUNT($A$1:A218)+1</f>
        <v>206</v>
      </c>
      <c r="B219" s="39" t="s">
        <v>274</v>
      </c>
      <c r="C219" s="39" t="s">
        <v>280</v>
      </c>
      <c r="D219" s="48" t="s">
        <v>284</v>
      </c>
      <c r="E219" s="41">
        <v>0</v>
      </c>
      <c r="F219" s="41">
        <v>0</v>
      </c>
      <c r="G219" s="41">
        <v>0</v>
      </c>
      <c r="H219" s="41">
        <v>0</v>
      </c>
      <c r="I219" s="104">
        <v>102</v>
      </c>
      <c r="J219" s="42">
        <f t="shared" si="84"/>
        <v>0</v>
      </c>
      <c r="K219" s="58">
        <v>0</v>
      </c>
      <c r="L219" s="58">
        <f t="shared" si="85"/>
        <v>0</v>
      </c>
      <c r="M219" s="58">
        <v>0</v>
      </c>
      <c r="N219" s="58">
        <f t="shared" si="86"/>
        <v>122.4</v>
      </c>
      <c r="O219" s="58">
        <v>122</v>
      </c>
      <c r="P219" s="58">
        <f t="shared" si="74"/>
        <v>0.399999999999991</v>
      </c>
      <c r="Q219" s="69"/>
      <c r="R219" s="38"/>
      <c r="S219" s="70">
        <v>1</v>
      </c>
      <c r="T219" s="38">
        <v>0</v>
      </c>
      <c r="U219" s="70">
        <v>0</v>
      </c>
      <c r="V219" s="70">
        <v>0</v>
      </c>
      <c r="W219" s="70">
        <v>0</v>
      </c>
      <c r="X219" s="70">
        <v>0</v>
      </c>
      <c r="Y219" s="70">
        <f t="shared" si="87"/>
        <v>0</v>
      </c>
      <c r="Z219" s="38">
        <v>5</v>
      </c>
      <c r="AA219" s="72">
        <v>0</v>
      </c>
      <c r="AB219" s="70">
        <v>0</v>
      </c>
      <c r="AC219" s="70">
        <f t="shared" si="88"/>
        <v>5</v>
      </c>
      <c r="AD219" s="70">
        <f t="shared" si="89"/>
        <v>0</v>
      </c>
      <c r="AE219" s="38" t="s">
        <v>81</v>
      </c>
      <c r="AF219" s="9"/>
      <c r="AG219" s="9"/>
      <c r="AH219" s="9"/>
      <c r="AI219" s="80"/>
      <c r="AJ219" s="10"/>
      <c r="AK219" s="11"/>
    </row>
  </sheetData>
  <autoFilter ref="A7:AK219">
    <extLst/>
  </autoFilter>
  <mergeCells count="37">
    <mergeCell ref="A1:D1"/>
    <mergeCell ref="A3:AE3"/>
    <mergeCell ref="A4:F4"/>
    <mergeCell ref="AB4:AE4"/>
    <mergeCell ref="E5:I5"/>
    <mergeCell ref="K5:Q5"/>
    <mergeCell ref="R5:S5"/>
    <mergeCell ref="E6:F6"/>
    <mergeCell ref="G6:H6"/>
    <mergeCell ref="B8:D8"/>
    <mergeCell ref="B9:D9"/>
    <mergeCell ref="B85:D85"/>
    <mergeCell ref="B178:D178"/>
    <mergeCell ref="B203:D203"/>
    <mergeCell ref="B212:D212"/>
    <mergeCell ref="A5:A7"/>
    <mergeCell ref="B5:B7"/>
    <mergeCell ref="C5:C7"/>
    <mergeCell ref="D5:D7"/>
    <mergeCell ref="I6:I7"/>
    <mergeCell ref="K6:K7"/>
    <mergeCell ref="M6:M7"/>
    <mergeCell ref="O6:O7"/>
    <mergeCell ref="Q6:Q7"/>
    <mergeCell ref="R6:R7"/>
    <mergeCell ref="S6:S7"/>
    <mergeCell ref="U5:U7"/>
    <mergeCell ref="W5:W7"/>
    <mergeCell ref="X5:X7"/>
    <mergeCell ref="Y5:Y7"/>
    <mergeCell ref="AD5:AD7"/>
    <mergeCell ref="AE5:AE7"/>
    <mergeCell ref="AF5:AF7"/>
    <mergeCell ref="AG5:AG7"/>
    <mergeCell ref="AH5:AH7"/>
    <mergeCell ref="AI5:AI7"/>
    <mergeCell ref="Z5:AC6"/>
  </mergeCells>
  <printOptions horizontalCentered="1"/>
  <pageMargins left="0.66875" right="0.66875" top="0.786805555555556" bottom="0.786805555555556" header="0.5" footer="0.5"/>
  <pageSetup paperSize="8" scale="81" fitToHeight="0" orientation="landscape" horizontalDpi="600"/>
  <headerFooter/>
  <ignoredErrors>
    <ignoredError sqref="L212 AD9 T9 L85 N85 Y85 AC85 L178 N178 Y178 AC178 Y203 AC203 Y212 AC212 AD85 AD178 AD203 AD21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报省财政厅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Lenovo-ctw</cp:lastModifiedBy>
  <dcterms:created xsi:type="dcterms:W3CDTF">2020-05-28T09:55:00Z</dcterms:created>
  <dcterms:modified xsi:type="dcterms:W3CDTF">2022-07-13T08:50:41Z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E6183136DBA54238BA6487DA0E3D4A0F</vt:lpwstr>
  </property>
  <property fmtid="{D5CDD505-2E9C-101B-9397-08002B2CF9AE}" pid="4" name="KSOReadingLayout">
    <vt:bool>true</vt:bool>
  </property>
</Properties>
</file>