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到矿资金汇总" sheetId="9" r:id="rId1"/>
    <sheet name="2017年申报123处" sheetId="1" r:id="rId2"/>
    <sheet name="2018年申报107处" sheetId="4" r:id="rId3"/>
    <sheet name="2019年申报121处" sheetId="8" r:id="rId4"/>
    <sheet name="资金情况" sheetId="10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到矿资金汇总!$A$4:$H$51</definedName>
    <definedName name="_xlnm._FilterDatabase" localSheetId="1" hidden="1">'2017年申报123处'!$A$3:$AL$255</definedName>
    <definedName name="_xlnm._FilterDatabase" localSheetId="2" hidden="1">'2018年申报107处'!$A$3:$AK$204</definedName>
    <definedName name="_xlnm._FilterDatabase" localSheetId="3" hidden="1">'2019年申报121处'!$A$3:$W$276</definedName>
    <definedName name="_xlnm.Print_Titles" localSheetId="1">'2017年申报123处'!$3:$3</definedName>
    <definedName name="_xlnm.Print_Titles" localSheetId="2">'2018年申报107处'!$3:$3</definedName>
    <definedName name="_xlnm.Print_Titles" localSheetId="3">'2019年申报121处'!$3:$3</definedName>
    <definedName name="_xlnm.Print_Titles" localSheetId="0">到矿资金汇总!$4:$4</definedName>
    <definedName name="_xlnm.Print_Area" localSheetId="4">资金情况!$A$1:$Y$13</definedName>
  </definedNames>
  <calcPr calcId="144525" concurrentCalc="0"/>
</workbook>
</file>

<file path=xl/sharedStrings.xml><?xml version="1.0" encoding="utf-8"?>
<sst xmlns="http://schemas.openxmlformats.org/spreadsheetml/2006/main" count="4803" uniqueCount="1354">
  <si>
    <t>附件4：</t>
  </si>
  <si>
    <t>表1：</t>
  </si>
  <si>
    <t>贵州省煤矿智能机械化升级改造项目到矿资金明细              （截至2019年4月30日）</t>
  </si>
  <si>
    <t>序号</t>
  </si>
  <si>
    <t>企业名称</t>
  </si>
  <si>
    <t>矿/次</t>
  </si>
  <si>
    <t>项目说明</t>
  </si>
  <si>
    <t>项目已拨资金总和             （万元）</t>
  </si>
  <si>
    <t>到矿资金      （万元）</t>
  </si>
  <si>
    <t>到矿资金比例</t>
  </si>
  <si>
    <t>备注</t>
  </si>
  <si>
    <t>全省合计</t>
  </si>
  <si>
    <t>一、安顺市小计</t>
  </si>
  <si>
    <t>（一）</t>
  </si>
  <si>
    <t>西秀区</t>
  </si>
  <si>
    <t>（二）</t>
  </si>
  <si>
    <t>普定县</t>
  </si>
  <si>
    <t>（三）</t>
  </si>
  <si>
    <t>平坝区</t>
  </si>
  <si>
    <t>18年底补充2处煤矿项目</t>
  </si>
  <si>
    <t>（四）</t>
  </si>
  <si>
    <t>紫云县</t>
  </si>
  <si>
    <t>较低。只有19年项目</t>
  </si>
  <si>
    <t>二、毕节市小计</t>
  </si>
  <si>
    <t>大方县</t>
  </si>
  <si>
    <t>较低</t>
  </si>
  <si>
    <t>黔西县</t>
  </si>
  <si>
    <t>金沙县</t>
  </si>
  <si>
    <t>织金县</t>
  </si>
  <si>
    <t>（五）</t>
  </si>
  <si>
    <t>纳雍县</t>
  </si>
  <si>
    <t>（六）</t>
  </si>
  <si>
    <t>赫章县</t>
  </si>
  <si>
    <t>（七）</t>
  </si>
  <si>
    <t>百里杜鹃管理区</t>
  </si>
  <si>
    <t>（八）</t>
  </si>
  <si>
    <t>威宁县</t>
  </si>
  <si>
    <t>（九）</t>
  </si>
  <si>
    <t>金海湖新区</t>
  </si>
  <si>
    <t>较高</t>
  </si>
  <si>
    <t>（十）</t>
  </si>
  <si>
    <t>七星关区</t>
  </si>
  <si>
    <t>三、贵阳市小计</t>
  </si>
  <si>
    <t>修文县</t>
  </si>
  <si>
    <t>息烽县</t>
  </si>
  <si>
    <t>清镇市</t>
  </si>
  <si>
    <t>四、黔南州小计</t>
  </si>
  <si>
    <t>瓮安县</t>
  </si>
  <si>
    <t>福泉市</t>
  </si>
  <si>
    <t>贵定县</t>
  </si>
  <si>
    <t>平塘县</t>
  </si>
  <si>
    <t>荔波县</t>
  </si>
  <si>
    <t>五、遵义市小计</t>
  </si>
  <si>
    <t>播州区</t>
  </si>
  <si>
    <t>习水县</t>
  </si>
  <si>
    <t>务川县</t>
  </si>
  <si>
    <t>桐梓县</t>
  </si>
  <si>
    <t>汇川区</t>
  </si>
  <si>
    <t>较低。只有19年项目与18年底补充1处煤矿项目</t>
  </si>
  <si>
    <t>绥阳县</t>
  </si>
  <si>
    <t>正安县</t>
  </si>
  <si>
    <t>六、六盘水市小计</t>
  </si>
  <si>
    <t>六枝特区</t>
  </si>
  <si>
    <t>盘州市</t>
  </si>
  <si>
    <t>水城县</t>
  </si>
  <si>
    <t>18年底补充1处煤矿项目</t>
  </si>
  <si>
    <t>钟山区</t>
  </si>
  <si>
    <t>七、黔西南州小计</t>
  </si>
  <si>
    <t>晴隆县</t>
  </si>
  <si>
    <t>普安县</t>
  </si>
  <si>
    <t>兴义市</t>
  </si>
  <si>
    <t>较高。18年底补充2处煤矿项目</t>
  </si>
  <si>
    <t>兴仁县</t>
  </si>
  <si>
    <t>安龙县</t>
  </si>
  <si>
    <t>贞丰县</t>
  </si>
  <si>
    <t>表2：</t>
  </si>
  <si>
    <t>贵州省2017年申报煤矿智能机械化升级改造项目到矿资金      （截至2019年4月30日）</t>
  </si>
  <si>
    <t>公告能力（万吨/年）</t>
  </si>
  <si>
    <t>单项资金    （万元）</t>
  </si>
  <si>
    <t>预拨资金</t>
  </si>
  <si>
    <t>清算资金（万元）</t>
  </si>
  <si>
    <t>2018年底第二批预拨</t>
  </si>
  <si>
    <t>项目已拨资金总和       （万元）</t>
  </si>
  <si>
    <t>验收及验收公示</t>
  </si>
  <si>
    <t>18年底申请验收</t>
  </si>
  <si>
    <t>到矿资金（万元）</t>
  </si>
  <si>
    <t>辅助系统智能化子系统情况。 【如已验收则填“验收”，如没有该子系统则填“无”，申报了未验收的填“申报”，已完成的可填“完成”】</t>
  </si>
  <si>
    <t>分项拨付资金（万元）</t>
  </si>
  <si>
    <t>矿井拨付资金（万元）</t>
  </si>
  <si>
    <t>第一批</t>
  </si>
  <si>
    <t>第二批</t>
  </si>
  <si>
    <t>第三批</t>
  </si>
  <si>
    <t>验收情况、验收时间</t>
  </si>
  <si>
    <t>公示批次、时间</t>
  </si>
  <si>
    <t>智能化合同签订时间</t>
  </si>
  <si>
    <t>智能化设备进场时间、机械化设备购置时间</t>
  </si>
  <si>
    <t>智能化已完成子系统</t>
  </si>
  <si>
    <t>改造完成 时间</t>
  </si>
  <si>
    <t>智能化承建单位</t>
  </si>
  <si>
    <t>项目   负责人</t>
  </si>
  <si>
    <t>电话</t>
  </si>
  <si>
    <t>煤矿综合信息化管控平台</t>
  </si>
  <si>
    <t>通风子系统</t>
  </si>
  <si>
    <t>瓦斯抽采子系统</t>
  </si>
  <si>
    <t>压风子系统</t>
  </si>
  <si>
    <t>排水子系统</t>
  </si>
  <si>
    <t>运输子系统</t>
  </si>
  <si>
    <t>供配电子系统</t>
  </si>
  <si>
    <t>工业视频监控子系统</t>
  </si>
  <si>
    <t>信息导引及发布子系统</t>
  </si>
  <si>
    <t>贵州强盛集团投资有限公司</t>
  </si>
  <si>
    <t>贵州强盛集团投资有限公司西秀区蔡官镇宏发煤矿</t>
  </si>
  <si>
    <t>综合机械化改造</t>
  </si>
  <si>
    <t>井型</t>
  </si>
  <si>
    <t>通过验收2018.3.22</t>
  </si>
  <si>
    <t>一、2018.4.25</t>
  </si>
  <si>
    <t>2017.3.15</t>
  </si>
  <si>
    <t>2017.4</t>
  </si>
  <si>
    <t>已完成</t>
  </si>
  <si>
    <t>2017.9.20</t>
  </si>
  <si>
    <t>天地科技股份有限公司</t>
  </si>
  <si>
    <t>张松峰</t>
  </si>
  <si>
    <t>15885760397</t>
  </si>
  <si>
    <t>智能化工业环网，综合自动化管控平台，通风、瓦斯抽采、压风、排水、运输、供配电、信息引导及发布子系统，工业视频监控系统、大屏幕、IP广播、安全监测监控系统全部经过验收</t>
  </si>
  <si>
    <t>采面</t>
  </si>
  <si>
    <t>辅助系统智能化改造</t>
  </si>
  <si>
    <t>通过验收2018.6.25</t>
  </si>
  <si>
    <t>二、2018.7.6</t>
  </si>
  <si>
    <t>2017.8.20</t>
  </si>
  <si>
    <t>2017.9.10</t>
  </si>
  <si>
    <t>2017年12月</t>
  </si>
  <si>
    <t>天地（常州）自动化设备有限公司</t>
  </si>
  <si>
    <t>验收</t>
  </si>
  <si>
    <t>安顺市永峰煤焦集团有限公司</t>
  </si>
  <si>
    <t>安顺永峰煤焦集团有限公司西秀区蔡官镇安谷铁龙煤矿</t>
  </si>
  <si>
    <t>2018.2</t>
  </si>
  <si>
    <t>2018.3</t>
  </si>
  <si>
    <t>已完成7个子系统</t>
  </si>
  <si>
    <t>2018年6月</t>
  </si>
  <si>
    <t>贵州博创恒诚科技有限公司</t>
  </si>
  <si>
    <t>孙渝</t>
  </si>
  <si>
    <t>13985321133</t>
  </si>
  <si>
    <t>无</t>
  </si>
  <si>
    <t>贵州水城矿业股份有限公司</t>
  </si>
  <si>
    <t>贵州水城矿业（集团）有限责任公司织金县绮陌乡文家坝一矿（一期）</t>
  </si>
  <si>
    <t>通过验收2018.3.5</t>
  </si>
  <si>
    <t>三一重工公司</t>
  </si>
  <si>
    <t>冯思成</t>
  </si>
  <si>
    <t>180858635778</t>
  </si>
  <si>
    <t>薄煤层综采已验收</t>
  </si>
  <si>
    <t>2017年</t>
  </si>
  <si>
    <t>完成3个子系统</t>
  </si>
  <si>
    <t>中煤科工集团重庆研究院有限公司</t>
  </si>
  <si>
    <t>1.煤矿综合信息化管控平台2.运输子系统3.工业视频监控子系统，三个子系统省已验收。</t>
  </si>
  <si>
    <t>省已验收3个子系统</t>
  </si>
  <si>
    <t>采煤工作面支护子系统</t>
  </si>
  <si>
    <t>贵州中航国际能源开发有限公司</t>
  </si>
  <si>
    <t>贵州中航国际能源开发有限公司织金县后寨乡马家田煤矿</t>
  </si>
  <si>
    <t>通过验收2018.4.9</t>
  </si>
  <si>
    <t>已完成3个子系统</t>
  </si>
  <si>
    <t>贵州省煤矿设计研究院有限公司</t>
  </si>
  <si>
    <t>常开远</t>
  </si>
  <si>
    <t>1.煤矿综合信息化管控平台2.工业视频监控子系统3.排水子系统，三个子系统省已验收</t>
  </si>
  <si>
    <t>余下子系统2018年已立项</t>
  </si>
  <si>
    <t>贵州贵得金矿业投资管理有限公司</t>
  </si>
  <si>
    <t>贵州贵得金矿业投资管理有限公司织金县城关镇兴发煤矿</t>
  </si>
  <si>
    <t>通过验收2018.9.26</t>
  </si>
  <si>
    <t>四、2018.9.30</t>
  </si>
  <si>
    <t>贵州超常安科技有限公司</t>
  </si>
  <si>
    <t>邱光龙</t>
  </si>
  <si>
    <t>2018年9月已通过省验收</t>
  </si>
  <si>
    <t>贵州黔宜能源集团有限公司</t>
  </si>
  <si>
    <t>贵州黔宜能源集团有限公司织金县板桥乡金象煤矿</t>
  </si>
  <si>
    <t>通过验收2018.5.21</t>
  </si>
  <si>
    <t>鸡西煤机厂</t>
  </si>
  <si>
    <t>王彦朋</t>
  </si>
  <si>
    <t>2018年5月已通过省验收</t>
  </si>
  <si>
    <t>申请</t>
  </si>
  <si>
    <t>2018年10月
（部分进场）</t>
  </si>
  <si>
    <t>已完成9个子系统</t>
  </si>
  <si>
    <t>贵州大工机电设备有限公司</t>
  </si>
  <si>
    <t>硬件安装到位，调试未完成，未能通过验收</t>
  </si>
  <si>
    <t>申报</t>
  </si>
  <si>
    <t>采煤工作面子系统</t>
  </si>
  <si>
    <t>未签约</t>
  </si>
  <si>
    <t>未进场</t>
  </si>
  <si>
    <t>地灾停产</t>
  </si>
  <si>
    <t>贵州众一金彩黔矿业有限公司</t>
  </si>
  <si>
    <t>贵州众一金彩黔矿业有限公司织金县少普乡大雁煤矿</t>
  </si>
  <si>
    <t>2018年1月底</t>
  </si>
  <si>
    <t>已完成9大系统</t>
  </si>
  <si>
    <t>江苏三恒科技股份有限公司</t>
  </si>
  <si>
    <t>吴桂平</t>
  </si>
  <si>
    <t>1</t>
  </si>
  <si>
    <t>贵州众一金彩黔矿业有限公司织金县阿弓镇苍海煤矿</t>
  </si>
  <si>
    <t>吴献华</t>
  </si>
  <si>
    <t>贵州众一金彩黔矿业有限公司织金县珠藏镇兴发煤矿</t>
  </si>
  <si>
    <t>龙海洋</t>
  </si>
  <si>
    <t>贵州众一金彩黔矿业有限公司织金县少普乡岩脚煤矿</t>
  </si>
  <si>
    <t>2017年12月初</t>
  </si>
  <si>
    <t>杨继文</t>
  </si>
  <si>
    <t>通过验收</t>
  </si>
  <si>
    <t>九、2018.12.28</t>
  </si>
  <si>
    <t>已验收通过</t>
  </si>
  <si>
    <t>贵州众一金彩黔矿业有限公司织金县后寨乡志成煤矿</t>
  </si>
  <si>
    <t>陈孟交</t>
  </si>
  <si>
    <t>贵州中岭煤业公司中岭煤矿</t>
  </si>
  <si>
    <t>已按程序取消</t>
  </si>
  <si>
    <t>张元</t>
  </si>
  <si>
    <t>水矿集团已申请取消，预拨资金已退回</t>
  </si>
  <si>
    <t>兖矿贵州能化有限公司</t>
  </si>
  <si>
    <t>贵州五轮山煤业有限公司五轮山煤矿</t>
  </si>
  <si>
    <t>已完成6大系统</t>
  </si>
  <si>
    <t>西安兖矿科技研发设计有限公司</t>
  </si>
  <si>
    <t>张生刚</t>
  </si>
  <si>
    <t>贵州永基矿业有限责任公司</t>
  </si>
  <si>
    <t>贵州永基矿业投资有限公司纳雍县新房乡康金煤矿</t>
  </si>
  <si>
    <t>2019年5月底</t>
  </si>
  <si>
    <t>鲁南装备制造有限公司</t>
  </si>
  <si>
    <t>张总</t>
  </si>
  <si>
    <t>综采面已形成，综采设备已进场，正在组织安装，预计5月份之前能安装完成。</t>
  </si>
  <si>
    <t>百里杜鹃管理委员会</t>
  </si>
  <si>
    <t>贵州林东矿业集团有限责任公司</t>
  </si>
  <si>
    <t>林东煤业发展有限责任公司红林煤矿</t>
  </si>
  <si>
    <t>贵州省动能煤炭技术发展服务有限公司</t>
  </si>
  <si>
    <t>兰红</t>
  </si>
  <si>
    <t>正在整改，待整改结束后复查上报</t>
  </si>
  <si>
    <t>贵州黔宜能源集团有限公司贵州百里杜鹃金坡乡金坡煤矿</t>
  </si>
  <si>
    <t>十、2019.2.18</t>
  </si>
  <si>
    <t>完成9大系统</t>
  </si>
  <si>
    <t>余金涛</t>
  </si>
  <si>
    <t>正在调试，预计15号调试结束</t>
  </si>
  <si>
    <t>贵州黔宜能源集团有限公司贵州百里杜鹃百纳乡九龙湾子煤矿</t>
  </si>
  <si>
    <t>吴圣明</t>
  </si>
  <si>
    <t>贵州黔宜能源集团有限公司黔西县仁和乡中心煤矿</t>
  </si>
  <si>
    <t xml:space="preserve">刘工
</t>
  </si>
  <si>
    <t>永贵能源开发有限责任公司</t>
  </si>
  <si>
    <t>永贵能源开发有限责任公司百里杜鹃风景名胜区金坡乡黔金煤矿</t>
  </si>
  <si>
    <t>七、2018.11.23</t>
  </si>
  <si>
    <t>徐州华洋科技有限公司</t>
  </si>
  <si>
    <t>曹光绪</t>
  </si>
  <si>
    <t>la</t>
  </si>
  <si>
    <t>贵州吉顺矿业有限公司</t>
  </si>
  <si>
    <t>贵州吉顺矿业有限公司大方县竹园乡迎峰煤矿</t>
  </si>
  <si>
    <t>复验通过2018.9.3-11.17</t>
  </si>
  <si>
    <t>2018年4月底</t>
  </si>
  <si>
    <t>西安博深安全科技股份有限公司</t>
  </si>
  <si>
    <t>胡保祥</t>
  </si>
  <si>
    <t>11月完成整改，验收通过</t>
  </si>
  <si>
    <t>贵州兴伟兴能源投资有限公司</t>
  </si>
  <si>
    <t>贵州兴伟兴能源投资有限公司大方县文阁乡兴达煤矿</t>
  </si>
  <si>
    <t>通过验收2018.8.1</t>
  </si>
  <si>
    <t>徐鸿</t>
  </si>
  <si>
    <t>8月已通过省验收</t>
  </si>
  <si>
    <t>永贵能源开发有限责任公司黔西县甘棠乡新田煤矿</t>
  </si>
  <si>
    <t>南京北路自动化系统有限责任公司为主</t>
  </si>
  <si>
    <t>王浣尘</t>
  </si>
  <si>
    <t>15108571989</t>
  </si>
  <si>
    <t>2019年1月已通过验收</t>
  </si>
  <si>
    <t>已向集团公司申请</t>
  </si>
  <si>
    <t>贵州能发高山矿业公司高山煤矿</t>
  </si>
  <si>
    <t>通过验收2018.10.16</t>
  </si>
  <si>
    <t>五、2018.10.24</t>
  </si>
  <si>
    <t>南京北路自动化系统有限责任公司</t>
  </si>
  <si>
    <t>于彬</t>
  </si>
  <si>
    <t>10月已通过省验收</t>
  </si>
  <si>
    <t>贵州永基矿业投资有限公司</t>
  </si>
  <si>
    <t>贵州永基矿业投资有限公司黔西县花溪乡耳海煤矿</t>
  </si>
  <si>
    <t>通过验收2018.7.26</t>
  </si>
  <si>
    <t>三、2018.7.31</t>
  </si>
  <si>
    <t>天地科技股份有限公司上海分公司；平顶山平煤机煤矿机械装备有限公司</t>
  </si>
  <si>
    <t>赵军</t>
  </si>
  <si>
    <t>2018年8月已通过省验收</t>
  </si>
  <si>
    <t>2</t>
  </si>
  <si>
    <t>洛阳金核机电设备有限公司</t>
  </si>
  <si>
    <t>贵州省黔西县谷里镇青龙煤矿</t>
  </si>
  <si>
    <t>已完成5个子系统</t>
  </si>
  <si>
    <t>西安兖矿科技研发设计有限公司；河南博祥实业有限公司</t>
  </si>
  <si>
    <t>李建</t>
  </si>
  <si>
    <t>2018年3月通过省验收</t>
  </si>
  <si>
    <t>2019-3-29通过验收</t>
  </si>
  <si>
    <t>林东煤业发展有限责任公司泰来煤矿</t>
  </si>
  <si>
    <t>李步坚</t>
  </si>
  <si>
    <t>2019-4-11通过验收</t>
  </si>
  <si>
    <t>硬件已全部安装完成，目前正在调试</t>
  </si>
  <si>
    <t>林东煤业发展有限责任公司龙凤煤矿</t>
  </si>
  <si>
    <t>赵鹏</t>
  </si>
  <si>
    <t>2017年只申请7个子系统，实际完成9个子系统</t>
  </si>
  <si>
    <t>硬件已安装大部分，预计12月20日前能完成调试</t>
  </si>
  <si>
    <t>贵州吉顺矿业有限公司金沙县新化乡金鸡煤矿</t>
  </si>
  <si>
    <t>上海颐坤自动化控制设备有限公司</t>
  </si>
  <si>
    <t>秦雅霖</t>
  </si>
  <si>
    <t>2018年12月底</t>
  </si>
  <si>
    <t>已于2019年4月3日通过省级验收</t>
  </si>
  <si>
    <t>贵州吉顺矿业有限公司金沙县禹谟镇大沟煤矿</t>
  </si>
  <si>
    <t>贵州一诚忆科技有限公司</t>
  </si>
  <si>
    <t>曾强</t>
  </si>
  <si>
    <t>复验通过2018.10.16</t>
  </si>
  <si>
    <t>八、2018.12.13</t>
  </si>
  <si>
    <t>2018年10月验收未通过，有1个未过</t>
  </si>
  <si>
    <t>专家组已复查</t>
  </si>
  <si>
    <t>贵州天健矿业集团股份有限公司</t>
  </si>
  <si>
    <t>贵州天健矿业集团股份有限公司金沙县新化乡新化煤矿一号井</t>
  </si>
  <si>
    <t>安勇</t>
  </si>
  <si>
    <t>瓦斯治理困难、通风困难影响制约掘进速度</t>
  </si>
  <si>
    <t>但是煤矿未进入联合试运转</t>
  </si>
  <si>
    <t>完成</t>
  </si>
  <si>
    <t>硬件设备基本已安装完成，正在调试运行</t>
  </si>
  <si>
    <t>贵州天健矿业集团股份有限公司金沙县新化乡金源煤矿</t>
  </si>
  <si>
    <t>陈勇</t>
  </si>
  <si>
    <t>原采面运输、回风巷煤层变薄，不具备安装综采条件，另行调整采面实施综采改造，预计下一个面在7月份形成</t>
  </si>
  <si>
    <t>已于2019年3月15日通过省级验收</t>
  </si>
  <si>
    <t>贵州天健矿业集团股份有限公司金沙县沙土镇熊家湾煤矿</t>
  </si>
  <si>
    <t>申请2</t>
  </si>
  <si>
    <t xml:space="preserve">叶青顶
</t>
  </si>
  <si>
    <t>已于2019年3月10日通过省级验收</t>
  </si>
  <si>
    <t>设备部分到矿</t>
  </si>
  <si>
    <t>上海颐坤全省所接的煤矿太多。1.上海颐坤公司技术人员不足，无法保证进度。2.设备供给无法保障。3.煤矿已按进度付款。</t>
  </si>
  <si>
    <t>贵州省朗月矿业投资有限公司</t>
  </si>
  <si>
    <t>贵州省朗月矿业投资有限公司金沙县新化乡龙宫煤矿（二号）</t>
  </si>
  <si>
    <t>毕崇新</t>
  </si>
  <si>
    <t>2018年12月已通过省验收</t>
  </si>
  <si>
    <t>已申请，可验收</t>
  </si>
  <si>
    <t>贵州飞尚能源有限公司（贵州浦鑫能源有限公司）</t>
  </si>
  <si>
    <t>贵州浦鑫能源有限公司金沙县高坪乡大运煤矿（飞尚）</t>
  </si>
  <si>
    <t>通过验收2018.7.3</t>
  </si>
  <si>
    <t>施总</t>
  </si>
  <si>
    <t>2018年6月已通过省验收</t>
  </si>
  <si>
    <t>贵州浦鑫能源有限公司金沙县化觉乡永晟煤矿（飞尚）</t>
  </si>
  <si>
    <t>通过验收2018.7.5</t>
  </si>
  <si>
    <t>李润生</t>
  </si>
  <si>
    <t>贵州浦鑫能源有限公司金沙县高坪乡白坪煤矿（飞尚）</t>
  </si>
  <si>
    <t>通过验收2018.7.4</t>
  </si>
  <si>
    <t>贵州黎明能源集团有限责任公司</t>
  </si>
  <si>
    <t>贵州黎明能源集团有限责任公司金沙县禹谟镇牌坊岩煤矿</t>
  </si>
  <si>
    <t>罗新波</t>
  </si>
  <si>
    <t>已验收，未公示，整改中。</t>
  </si>
  <si>
    <t>已完成8个子系统</t>
  </si>
  <si>
    <t>北京煤炭科学技术研究院有限公司</t>
  </si>
  <si>
    <t>2018年12月验收通过</t>
  </si>
  <si>
    <t>贵州大西南矿业有限公司</t>
  </si>
  <si>
    <t>贵州大西南矿业有限公司金沙县新化乡国照腾龙煤矿</t>
  </si>
  <si>
    <t>山西科达自控股份有限公司</t>
  </si>
  <si>
    <t>黄坤</t>
  </si>
  <si>
    <t>2018年10月验收未通过，有3个未过</t>
  </si>
  <si>
    <t>已通过专家组复查</t>
  </si>
  <si>
    <t>贵州大西南矿业有限公司金沙县新化乡安能煤矿</t>
  </si>
  <si>
    <t>陈翔</t>
  </si>
  <si>
    <t>2019年4月14日通过省级验收</t>
  </si>
  <si>
    <t>贵州大西南矿业有限公司金沙县新化乡贵源煤矿二号井</t>
  </si>
  <si>
    <t>沈小青</t>
  </si>
  <si>
    <t>贵州大西南矿业有限公司金沙县长坝乡长兴煤矿</t>
  </si>
  <si>
    <t>通过验收2018.9.14</t>
  </si>
  <si>
    <t>周自红</t>
  </si>
  <si>
    <t>2019年3月已通过省验收</t>
  </si>
  <si>
    <t>贵州德源能投投资有限责任公司</t>
  </si>
  <si>
    <t>贵州德源能投投资有限责任公司金沙县长坝乡金泰煤矿</t>
  </si>
  <si>
    <t>陈总</t>
  </si>
  <si>
    <t>贵州天伦矿业投资控股有限公司</t>
  </si>
  <si>
    <t>贵州天伦矿业投资控股有限公司金沙县安洛乡枫香林煤矿</t>
  </si>
  <si>
    <t>廖伟</t>
  </si>
  <si>
    <t>2019年3月通过省级验收</t>
  </si>
  <si>
    <t>常州（天地）自动化设备有限公司</t>
  </si>
  <si>
    <t>2018年1月已通过省验收</t>
  </si>
  <si>
    <t>已完成，正在调试，预计12月5日将申请报告送上来</t>
  </si>
  <si>
    <t>贵州吉顺矿业有限公司大方县高店乡营兴煤矿</t>
  </si>
  <si>
    <t>通过验收2018.10.28</t>
  </si>
  <si>
    <t>六、2018.11.7</t>
  </si>
  <si>
    <t>佟庆春</t>
  </si>
  <si>
    <t>2018.10.28验收</t>
  </si>
  <si>
    <t>2019.4.9验收</t>
  </si>
  <si>
    <t>贵州吉顺矿业有限公司大方县凤山乡金岩煤矿</t>
  </si>
  <si>
    <t>复验通过2018.7.24--2018.8.24</t>
  </si>
  <si>
    <t xml:space="preserve">张晓明 </t>
  </si>
  <si>
    <t>复验通过2018.9.3</t>
  </si>
  <si>
    <t>已完成整改，验收通过</t>
  </si>
  <si>
    <t>贵州天健矿业集团股份有限公司大方县凤山乡凤山煤矿</t>
  </si>
  <si>
    <t xml:space="preserve">卢小波 </t>
  </si>
  <si>
    <t>原计划布置采面的M26煤层厚度不足1米，本计划改到新开掘M34煤层为综采面，根据目前掘进巷道揭露的M34煤层厚度也只有0.8至1米左右，故计划可能改变，计划掘进到煤层厚度变到1.4米时考虑安装，计划时间延后至2019年5月底。</t>
  </si>
  <si>
    <t>贵州众一金彩黔矿业有限公司大方县星宿乡瑞丰煤矿</t>
  </si>
  <si>
    <t>通过验收2018.7.25</t>
  </si>
  <si>
    <t>陈胜利</t>
  </si>
  <si>
    <t>贵州众一金彩黔矿业有限公司大方县凤山乡大营煤矿</t>
  </si>
  <si>
    <t>张波</t>
  </si>
  <si>
    <t>已完成，待调试后申请验收</t>
  </si>
  <si>
    <t>贵州大方煤业有限公司小屯煤矿（一期）</t>
  </si>
  <si>
    <t xml:space="preserve">周炜光 </t>
  </si>
  <si>
    <t>瓦斯，排水19年做</t>
  </si>
  <si>
    <t>贵州省朗月矿业投资有限公司大方县达溪镇新果煤矿</t>
  </si>
  <si>
    <t>1.2018年3月放炮事故，5月份因煤层瓦斯认证停产一个月，导致工期集体往后推，缺少资金；2.现有采区资源即将枯竭</t>
  </si>
  <si>
    <t>已完成1个子系统</t>
  </si>
  <si>
    <t>缺少资金，2018年不能完成</t>
  </si>
  <si>
    <t>山东能源集团贵州矿业有限公司</t>
  </si>
  <si>
    <t>山东能源集团贵州矿业有限公司大方县绿塘乡绿塘煤矿</t>
  </si>
  <si>
    <t>王建</t>
  </si>
  <si>
    <t>1薄煤层</t>
  </si>
  <si>
    <t>排水子系统2019年项目已申报</t>
  </si>
  <si>
    <t>三、六盘水市小计</t>
  </si>
  <si>
    <t>贵州盘江精煤股份有限公司</t>
  </si>
  <si>
    <t>贵州盘江精煤股份有限公司火烧铺煤矿</t>
  </si>
  <si>
    <t>通过验收2018.1.7</t>
  </si>
  <si>
    <t>动能公司</t>
  </si>
  <si>
    <t>李林</t>
  </si>
  <si>
    <t>15186203267</t>
  </si>
  <si>
    <t>贵州盘江精煤股份有限公司月亮田煤矿</t>
  </si>
  <si>
    <t>通过验收2018.6.16</t>
  </si>
  <si>
    <t>桂俊浩</t>
  </si>
  <si>
    <t>13885877880</t>
  </si>
  <si>
    <t>由原掘进工作面子系统更换</t>
  </si>
  <si>
    <t>贵州盘南煤炭开发有限公司响水煤矿</t>
  </si>
  <si>
    <t>周晓厚</t>
  </si>
  <si>
    <t>18985376668</t>
  </si>
  <si>
    <t>贵州利泰矿业有限责任公司金佳矿河边井区</t>
  </si>
  <si>
    <t>验收未通过2018.10.26</t>
  </si>
  <si>
    <t>2017年10月签订综合机械化设备租赁合同，2017年12月5日签订智能机械化升级改造合同</t>
  </si>
  <si>
    <t>任利学</t>
  </si>
  <si>
    <t>贵州雄兴矿业有限责任公司火铺镇雄兴井区</t>
  </si>
  <si>
    <t>未签订</t>
  </si>
  <si>
    <t>刘尔雄</t>
  </si>
  <si>
    <t>贵州盘州银河矿业有限公司火烧镇煤矿银河井区</t>
  </si>
  <si>
    <t>掘进工作面子系统</t>
  </si>
  <si>
    <t>贵州邦达能源开发有限公司</t>
  </si>
  <si>
    <t>贵州邦达能源开发有限公司盘县板桥镇东李煤矿</t>
  </si>
  <si>
    <t>2017年 12月</t>
  </si>
  <si>
    <t>常州院</t>
  </si>
  <si>
    <t>金旭军</t>
  </si>
  <si>
    <t>贵州邦达能源开发有限公司盘县淤泥乡昌兴煤矿</t>
  </si>
  <si>
    <t>通过验收2018.6.15</t>
  </si>
  <si>
    <t>天玛公司</t>
  </si>
  <si>
    <t>贵州久泰邦达能源开发有限公司</t>
  </si>
  <si>
    <t>贵州久泰邦达能源开发有限公司盘县红果镇苞谷山煤矿</t>
  </si>
  <si>
    <t>兰家绍</t>
  </si>
  <si>
    <t>盘县煤炭开发总公司</t>
  </si>
  <si>
    <t>盘县煤炭开发总公司盘县大山镇小河边煤矿</t>
  </si>
  <si>
    <t>通过验收2018.6.17</t>
  </si>
  <si>
    <t>刘廷贤</t>
  </si>
  <si>
    <t>盘县煤炭开发总公司盘县柏果镇麦地煤矿</t>
  </si>
  <si>
    <t>通过验收2018.5.7</t>
  </si>
  <si>
    <t>六盘水恒鼎实业有限公司</t>
  </si>
  <si>
    <t>六盘水恒鼎实业有限公司盘县西冲镇大湾祥兴煤矿</t>
  </si>
  <si>
    <t>李长炳</t>
  </si>
  <si>
    <t>13908588793</t>
  </si>
  <si>
    <t>六盘水恒鼎实业有限公司盘县乐民镇洪兴煤矿</t>
  </si>
  <si>
    <t>六盘水恒鼎实业有限公司盘县淤泥乡金河煤矿</t>
  </si>
  <si>
    <t>六盘水恒鼎实业有限公司盘县淤泥乡大河煤矿</t>
  </si>
  <si>
    <t>通过验收2018.7.22</t>
  </si>
  <si>
    <t>六盘水恒鼎实业有限公司盘县羊场乡羊场煤矿</t>
  </si>
  <si>
    <t>六盘水恒鼎实业有限公司盘县柏果镇兴达煤矿</t>
  </si>
  <si>
    <t>贵州松河煤业发展有限责任公司</t>
  </si>
  <si>
    <t>贵州松河煤业发展有限责任公司松河煤矿西井</t>
  </si>
  <si>
    <t>复验通过2018.11.1</t>
  </si>
  <si>
    <t>贵州东银同诚能源有限公司</t>
  </si>
  <si>
    <t>贵州东银同诚能源有限公司盘县新民乡龙鑫煤矿</t>
  </si>
  <si>
    <t>贵州盘县紫森源（集团）实业发展投资有限公司</t>
  </si>
  <si>
    <t>贵州盘县紫森源（集团）实业发展投资有限公司盘县乐民镇鸿辉煤矿</t>
  </si>
  <si>
    <t>雷祖高</t>
  </si>
  <si>
    <t>贵州盘县紫森源（集团）实业发展投资有限公司盘县响水镇蟒源联营煤矿</t>
  </si>
  <si>
    <t>贵州盘县紫森源（集团）公司</t>
  </si>
  <si>
    <t>贵州盘县紫森源（集团）实业发展投资有限公司盘县红果镇仲恒煤矿</t>
  </si>
  <si>
    <t>贵州毕节百矿大能煤业有限公司</t>
  </si>
  <si>
    <t>贵州毕节百矿大能煤业有限责任公司盘县红果镇樟木树煤矿</t>
  </si>
  <si>
    <t>六枝工矿（集团）有限责任公司</t>
  </si>
  <si>
    <t>六枝黑塘矿区化乐煤矿（一期）</t>
  </si>
  <si>
    <t>2017.11</t>
  </si>
  <si>
    <t>预计2018.12</t>
  </si>
  <si>
    <t>李民族</t>
  </si>
  <si>
    <t>贵州久益矿业股份有限公司</t>
  </si>
  <si>
    <t>贵州久益矿业股份有限公司水城县都格乡保兴煤矿</t>
  </si>
  <si>
    <t>通过验收2018.3.21</t>
  </si>
  <si>
    <t>贵州德佳投资有限公司</t>
  </si>
  <si>
    <t>贵州德佳投资有限公司水城县志鸿煤矿</t>
  </si>
  <si>
    <t>苟主任</t>
  </si>
  <si>
    <t>贵州峄兴矿业有限公司</t>
  </si>
  <si>
    <t>贵州峄兴矿业有限公司水城县玉舍镇鲁能煤矿</t>
  </si>
  <si>
    <t>2018.9</t>
  </si>
  <si>
    <t>魏德臣</t>
  </si>
  <si>
    <t>贵州峄兴矿业有限公司水城县勺米乡顺发煤矿</t>
  </si>
  <si>
    <t>贵州正华矿业有限公司</t>
  </si>
  <si>
    <t>贵州正华矿业有限公司水城县化乐乡朝阳煤矿</t>
  </si>
  <si>
    <t>通过验收2018.7.21</t>
  </si>
  <si>
    <t>王玉松</t>
  </si>
  <si>
    <t>贵州发耳煤业有限公司发耳矿井</t>
  </si>
  <si>
    <t>通过验收2018.5.15</t>
  </si>
  <si>
    <t>贵州天伦矿业投资控股有限公司水城县阿戛乡吉源煤矿</t>
  </si>
  <si>
    <t>冯光其</t>
  </si>
  <si>
    <t>2018.4</t>
  </si>
  <si>
    <t>贵州贵能投资股份有限公司</t>
  </si>
  <si>
    <t>贵州贵能投资股份有限公司水城县比德腾庆煤矿</t>
  </si>
  <si>
    <t>通过验收2018.11.2</t>
  </si>
  <si>
    <t>代刚</t>
  </si>
  <si>
    <t>贵州贵能投资股份有限公司水城县鸡场乡攀枝花煤矿</t>
  </si>
  <si>
    <t>贵州贵能投资股份有限公司水城县勺米荒田煤矿</t>
  </si>
  <si>
    <t>未签订，公司决定不做了</t>
  </si>
  <si>
    <t>贵州丰联矿业有限公司</t>
  </si>
  <si>
    <t>贵州丰联矿业有限公司六枝特区六龙煤矿</t>
  </si>
  <si>
    <t>2018年5月</t>
  </si>
  <si>
    <t>省设计院</t>
  </si>
  <si>
    <t>吴碧海（董事长）</t>
  </si>
  <si>
    <t>贵州路鑫喜义工矿股份有限公司</t>
  </si>
  <si>
    <t>贵州路鑫喜义工矿股份有限公司六枝特区郎岱镇青菜塘煤矿</t>
  </si>
  <si>
    <t>预计2018.11</t>
  </si>
  <si>
    <t>博创公司</t>
  </si>
  <si>
    <t>贵州路鑫喜义工矿股份有限公司六枝特区箐口乡猴子田煤矿</t>
  </si>
  <si>
    <t>贵州浦鑫能源有限公司六枝特区新华乡六家坝煤矿</t>
  </si>
  <si>
    <t>通过验收2018.6.28</t>
  </si>
  <si>
    <t>贵州水城矿业（集团）有限责任公司那罗寨煤矿</t>
  </si>
  <si>
    <t>2018.10</t>
  </si>
  <si>
    <t>预计2019.3</t>
  </si>
  <si>
    <t>武昌俊</t>
  </si>
  <si>
    <t>贵州水城矿业股份有限公司大湾煤矿 （（中井））</t>
  </si>
  <si>
    <t>贵州水城矿业（集团）有限责任公司汪家寨煤矿</t>
  </si>
  <si>
    <t>贵州广盛源集团矿业有限公司</t>
  </si>
  <si>
    <t>贵州广盛源集团矿业有限公司荔波县立化镇下寨煤矿</t>
  </si>
  <si>
    <t>贵州恒睿矿业有限公司</t>
  </si>
  <si>
    <t>贵州恒睿矿业有限公司福泉市地松镇干塘边煤矿</t>
  </si>
  <si>
    <t>2018.7.1</t>
  </si>
  <si>
    <t>2018.9.4</t>
  </si>
  <si>
    <t>2018.11.30</t>
  </si>
  <si>
    <t>重庆煤科院</t>
  </si>
  <si>
    <t>朱全</t>
  </si>
  <si>
    <t>13908698360</t>
  </si>
  <si>
    <t>预计11月底安装调试完成</t>
  </si>
  <si>
    <t>贵州恒睿矿业有限公司福泉市地松镇哈麻冲煤矿</t>
  </si>
  <si>
    <t>五、黔西南州小计</t>
  </si>
  <si>
    <t>贵州泰昌安能源集团有限公司</t>
  </si>
  <si>
    <t>贵州泰昌安能源集团矿业有限公司兴仁县潘家庄镇兴顺煤矿</t>
  </si>
  <si>
    <t>通过验收2018.3.28</t>
  </si>
  <si>
    <t>通过验收2018.6.26</t>
  </si>
  <si>
    <t>2018.6.26</t>
  </si>
  <si>
    <t>西安博森有限公司</t>
  </si>
  <si>
    <t>18申报</t>
  </si>
  <si>
    <t>贵州峄兴矿业有限公司兴仁县四联乡顺发煤矿</t>
  </si>
  <si>
    <t>通过验收2018.10.26</t>
  </si>
  <si>
    <t>贵州峄兴矿业有限公司兴仁县兴利煤矿</t>
  </si>
  <si>
    <t>贵州连云矿业有限公司</t>
  </si>
  <si>
    <t>贵州连云矿业有限公司兴仁县潘家庄镇旭东煤矿</t>
  </si>
  <si>
    <t>贵州汉诺矿业有限公司</t>
  </si>
  <si>
    <t>贵州汉诺矿业有限公司兴仁县四联乡合营煤矿</t>
  </si>
  <si>
    <t>江苏三恒公司</t>
  </si>
  <si>
    <t>贵州新宜矿业（集团）有限公司</t>
  </si>
  <si>
    <t>贵州新宜矿业（集团）有限公司普安县楼下镇郭家地煤矿</t>
  </si>
  <si>
    <t>2018.8</t>
  </si>
  <si>
    <t>2018.12</t>
  </si>
  <si>
    <t>陈明玉</t>
  </si>
  <si>
    <t>13595919471</t>
  </si>
  <si>
    <t>2018.6</t>
  </si>
  <si>
    <t>2018.11</t>
  </si>
  <si>
    <t>徐州兆恒工控科技有限公司</t>
  </si>
  <si>
    <t>贵州新宜矿业（集团）有限公司普安县楼下镇恒泰煤矿</t>
  </si>
  <si>
    <t>2017.8</t>
  </si>
  <si>
    <t>黄祥海</t>
  </si>
  <si>
    <t>18727228222</t>
  </si>
  <si>
    <t>2017.10</t>
  </si>
  <si>
    <t>贵州兴安煤业有限公司</t>
  </si>
  <si>
    <t>贵州兴安煤业有限公司（普安县糯东煤矿一期）</t>
  </si>
  <si>
    <t>2016.4</t>
  </si>
  <si>
    <t>2017.6</t>
  </si>
  <si>
    <t>杨东明</t>
  </si>
  <si>
    <t>18286988895</t>
  </si>
  <si>
    <t>申报未完成</t>
  </si>
  <si>
    <t>贵州省泰昌安能源集团矿业有限公司</t>
  </si>
  <si>
    <t>贵州泰昌安能源集团矿业有限公司普安县地瓜镇宏发煤矿</t>
  </si>
  <si>
    <t>通过验收2018.10.25</t>
  </si>
  <si>
    <t>山东能源集团贵州矿业有限公司晴隆县大厂镇全伦煤矿</t>
  </si>
  <si>
    <t>何忠文</t>
  </si>
  <si>
    <t>18085897330</t>
  </si>
  <si>
    <t>黔南州久丰西矿业（集团）有限公司</t>
  </si>
  <si>
    <t>黔西南州久丰矿业（集团）有限公司晴隆县紫马乡久丰紫马煤矿</t>
  </si>
  <si>
    <t>刘卫标</t>
  </si>
  <si>
    <t>15885985838</t>
  </si>
  <si>
    <t>2018.10.23</t>
  </si>
  <si>
    <t>2018.11.20</t>
  </si>
  <si>
    <t>2018.12.31</t>
  </si>
  <si>
    <t>贵州巨朗矿业服务有限责任公司</t>
  </si>
  <si>
    <t>贵州吉顺矿业有限公司晴隆县永荣煤矿</t>
  </si>
  <si>
    <t>李长春</t>
  </si>
  <si>
    <t>13595046658</t>
  </si>
  <si>
    <t>4</t>
  </si>
  <si>
    <t>贵州旷视创天科技有限公司</t>
  </si>
  <si>
    <t>贵州黔越矿业有限公司</t>
  </si>
  <si>
    <t>贵州黔越矿业有限公司贞丰县挽澜乡绿荫塘煤矿</t>
  </si>
  <si>
    <t>通过验收2018.6.27</t>
  </si>
  <si>
    <t>2017.11.30</t>
  </si>
  <si>
    <t>2018.1月智能化设备开始进场</t>
  </si>
  <si>
    <t>共计8个子系统项目：包括综合信息化管控平台、排水子系统、工业视频监控系统、信息引导及发布子系统、通风子系统、压风子系统、运输子系统、供配电子系统</t>
  </si>
  <si>
    <t>2018年5月建设完成，2018年6月27日验收合格</t>
  </si>
  <si>
    <t>贵州省煤矿设计研究院</t>
  </si>
  <si>
    <t>童刚</t>
  </si>
  <si>
    <t>15985491107</t>
  </si>
  <si>
    <t>六、遵义市小计</t>
  </si>
  <si>
    <t>江煤贵州矿业集团有限责任公司</t>
  </si>
  <si>
    <t>江煤贵州矿业集团有限责任公司遵义县平正乡大林煤矿</t>
  </si>
  <si>
    <t>王志清</t>
  </si>
  <si>
    <t>13979958166</t>
  </si>
  <si>
    <t>已安装完毕，正在试运行。</t>
  </si>
  <si>
    <t>2018.5</t>
  </si>
  <si>
    <t>2018.7</t>
  </si>
  <si>
    <t>已完成，正在整改调试</t>
  </si>
  <si>
    <t>贵州省朗月矿业投资有限公司遵义县枫香镇纸房煤矿</t>
  </si>
  <si>
    <t>2018.5.30</t>
  </si>
  <si>
    <t>运输子系统压风子系统排水子系统</t>
  </si>
  <si>
    <t>2018.12.30</t>
  </si>
  <si>
    <t>刘涛</t>
  </si>
  <si>
    <t>13885810809</t>
  </si>
  <si>
    <t>已验收，正在整改。</t>
  </si>
  <si>
    <t>贵州万峰矿业有限公司</t>
  </si>
  <si>
    <t>贵州万峰集团矿业有限公司务川县玉带煤矿</t>
  </si>
  <si>
    <t>通过验收2018.7.10</t>
  </si>
  <si>
    <t>2017.11.9</t>
  </si>
  <si>
    <t>贵州省煤炭设计院矿山分院</t>
  </si>
  <si>
    <t>贵州绿宝能源开发有限公司</t>
  </si>
  <si>
    <t>贵州绿宝能源开发有限公司务川县石朝乡青龙煤矿</t>
  </si>
  <si>
    <t>待验收</t>
  </si>
  <si>
    <t>2018.1.15</t>
  </si>
  <si>
    <t>贵州耀辉矿业发展有限公司</t>
  </si>
  <si>
    <t>贵州耀辉矿业发展有限公司桐梓县大河镇大河煤矿</t>
  </si>
  <si>
    <t>7个</t>
  </si>
  <si>
    <t>2018年12月17日</t>
  </si>
  <si>
    <t>蒋世斌</t>
  </si>
  <si>
    <t>15519660238</t>
  </si>
  <si>
    <t>桐梓县狮溪煤业有限公司</t>
  </si>
  <si>
    <t>桐梓县狮溪煤业有限公司桐梓县松南煤矿</t>
  </si>
  <si>
    <t>桐梓县狮溪煤业有限公司桐梓县狮溪镇兴隆煤矿</t>
  </si>
  <si>
    <t>通过验收2018.9.20--10.19</t>
  </si>
  <si>
    <t>2018年1月30</t>
  </si>
  <si>
    <t>2018.5.15</t>
  </si>
  <si>
    <t>2018.10.19</t>
  </si>
  <si>
    <t>徐州珂尔玛科技有限公司</t>
  </si>
  <si>
    <t>蒋德万</t>
  </si>
  <si>
    <t>18885201008</t>
  </si>
  <si>
    <t>贵州祥泰煤业投资有限公司</t>
  </si>
  <si>
    <t>贵州祥泰煤业投资有限公司习水县东皇镇泰丰煤矿</t>
  </si>
  <si>
    <t>通过验收2018.10.8</t>
  </si>
  <si>
    <t>2018.04.08</t>
  </si>
  <si>
    <t>9</t>
  </si>
  <si>
    <t>2018.7.30</t>
  </si>
  <si>
    <t>习水县重煤瓦斯监控设备服务中心</t>
  </si>
  <si>
    <t>易宗林</t>
  </si>
  <si>
    <t>15186673848</t>
  </si>
  <si>
    <t>贵州绿洲红城能源投资有限公司</t>
  </si>
  <si>
    <t>贵州绿洲红城能源投资有限公司习水县良村镇华航煤矿</t>
  </si>
  <si>
    <t>2018.04.09</t>
  </si>
  <si>
    <t>煤矿未复工</t>
  </si>
  <si>
    <t>贵州加益煤业集团有限公司习水县东皇镇加益煤矿</t>
  </si>
  <si>
    <t>2.18.7.25</t>
  </si>
  <si>
    <t>贵州绿洲红城能源投资有限公司习水县民化乡龙宝煤矿</t>
  </si>
  <si>
    <t>2018.9.18</t>
  </si>
  <si>
    <t>10</t>
  </si>
  <si>
    <t>未验收</t>
  </si>
  <si>
    <t>2019.1.5</t>
  </si>
  <si>
    <t>贵州绿洲红城能源投资有限公司习水县富泓煤矿</t>
  </si>
  <si>
    <t>2018.04.05</t>
  </si>
  <si>
    <t>2018.4.25</t>
  </si>
  <si>
    <t>2018.6.25</t>
  </si>
  <si>
    <t>贵州绿洲红城能源投资有限公司习水县新兴宏能煤矿</t>
  </si>
  <si>
    <t>2018.04.07</t>
  </si>
  <si>
    <t>贵州绿洲红城能源投资有限公司习水县民化乡东枫煤矿</t>
  </si>
  <si>
    <t>2.18.6.15</t>
  </si>
  <si>
    <t>贵州诚搏煤业有限公司习水县习隆煤矿</t>
  </si>
  <si>
    <t>2.18.6.29</t>
  </si>
  <si>
    <t>表3：</t>
  </si>
  <si>
    <t>贵州省2018年申报煤矿智能机械化升级改造项目到矿资金                   （截至2019年4月30日）</t>
  </si>
  <si>
    <t>单项资金（万元）</t>
  </si>
  <si>
    <t>项目已拨资金总和   （万元）</t>
  </si>
  <si>
    <t>贵州万峰矿业有限公司西秀区蔡官镇金银山煤矿</t>
  </si>
  <si>
    <t xml:space="preserve">1、煤矿综合信息化管控平台；2、通风子系统；3、瓦斯抽采子系统；4、压风子系统；5、排水子系统；6、运输子系统；7、供配电子系统；8、工业视频监控子系统；9、信息导引及发布子系统
</t>
  </si>
  <si>
    <t>陈桂森</t>
  </si>
  <si>
    <t>13721558969</t>
  </si>
  <si>
    <t>贵州强盛集团投资有限公司西秀区蔡官镇安发煤矿</t>
  </si>
  <si>
    <t>天地常州自动化公司</t>
  </si>
  <si>
    <t>永贵能源开发有限责任公司贵州省安顺煤矿</t>
  </si>
  <si>
    <t>华洋通信科技</t>
  </si>
  <si>
    <t>刘海林</t>
  </si>
  <si>
    <t>贵州万峰矿业有限公司西秀区蔡官镇伍冲煤矿</t>
  </si>
  <si>
    <t>安顺盘龙树集团投资有限公司</t>
  </si>
  <si>
    <t>安顺盘龙树集团投资有限公司普定县猫洞乡桐鑫煤矿</t>
  </si>
  <si>
    <t>1、煤矿综合自动化管控平台；2、压风子系统；3、运输子系统；4、供配电子系统；5、井下排水系统；6、瓦斯抽采子系统；7、通风子系统；8、信息导引及发布子系统；9、工业视频监控子系统</t>
  </si>
  <si>
    <t>重庆煤安森</t>
  </si>
  <si>
    <t xml:space="preserve">尚旭
</t>
  </si>
  <si>
    <t>2019年4月已经通过验收</t>
  </si>
  <si>
    <t>贵州中耀矿业有限公司</t>
  </si>
  <si>
    <t>贵州中耀矿业有限公司普定县猫洞乡高龙煤矿</t>
  </si>
  <si>
    <t xml:space="preserve">胡成友
</t>
  </si>
  <si>
    <t>贵州马幺坡矿业有限公司</t>
  </si>
  <si>
    <t>贵州马幺坡矿业有限公司平坝区乐平乡马幺坡煤矿</t>
  </si>
  <si>
    <t>2018年9月5</t>
  </si>
  <si>
    <t>贵州强盛集团投资有限公司平坝区乐平乡金源煤矿</t>
  </si>
  <si>
    <t>1、煤矿综合自动化管控平台；2、压风子系统；3、运输子系统；4、井下排水系统；5、通风子系统；6、工业视频监控子系统</t>
  </si>
  <si>
    <t>彭成文</t>
  </si>
  <si>
    <t>18年底补</t>
  </si>
  <si>
    <t>安顺盘龙树集团投资有限公司平坝区天龙镇盘龙树煤矿</t>
  </si>
  <si>
    <t>贵州广盛源集团矿业有限公司平坝县骆子洞煤矿</t>
  </si>
  <si>
    <t>贵州黔宜能源集团有限公司大方县凤山乡石坪煤矿</t>
  </si>
  <si>
    <t>庄有海</t>
  </si>
  <si>
    <t>已进入联合试运转，首采面为高档普采，液压支架已购买，预计3月5日能到矿</t>
  </si>
  <si>
    <t>待竣工验收开始安装</t>
  </si>
  <si>
    <t>已验收</t>
  </si>
  <si>
    <t>17申报机械、辅助</t>
  </si>
  <si>
    <t>贵州东银同诚能源有限公司黔西县羊场乡龙华煤矿</t>
  </si>
  <si>
    <t>何奔</t>
  </si>
  <si>
    <t>井巷工程1200米，一个月能掘进400米，预计7月初能形成采面</t>
  </si>
  <si>
    <t>兖矿集团</t>
  </si>
  <si>
    <t>已完成4个子系统</t>
  </si>
  <si>
    <t>北斗天地山东分公司</t>
  </si>
  <si>
    <t>2018年项目全部完成</t>
  </si>
  <si>
    <t>贵州省朗月矿业投资有限公司金沙县新化乡龙宫煤矿一号井</t>
  </si>
  <si>
    <t>李漠杰</t>
  </si>
  <si>
    <t>2018年10月已验收通过</t>
  </si>
  <si>
    <t>贵州大西南矿业有限公司金沙县新化乡贵源煤矿五号井</t>
  </si>
  <si>
    <t>北京中博云创科技有限公司</t>
  </si>
  <si>
    <t>刘国纲</t>
  </si>
  <si>
    <t>2019年4月11日已验收通过</t>
  </si>
  <si>
    <t>贵州钰祥矿业集团投资有限公司</t>
  </si>
  <si>
    <t>贵州钰祥矿业集团投资有限公司金沙县沙土镇盛安煤矿</t>
  </si>
  <si>
    <t>刘广</t>
  </si>
  <si>
    <t>2018年5月已验收通过</t>
  </si>
  <si>
    <t>郑州恒宇自动化设备有限公司</t>
  </si>
  <si>
    <t>2019年4月12日已验收通过</t>
  </si>
  <si>
    <t>贵州天健矿业集团股份有限公司金沙县源村乡重源煤矿</t>
  </si>
  <si>
    <t>李世学</t>
  </si>
  <si>
    <t>已完成，待进入联合试运转后验收</t>
  </si>
  <si>
    <t>贵州创艺丰科技有限公司</t>
  </si>
  <si>
    <t>贵州万胜恒通矿业有限责任公司</t>
  </si>
  <si>
    <t>贵州万胜恒通矿业有限责任公司金沙县大田乡云海煤矿</t>
  </si>
  <si>
    <t>吴宝明</t>
  </si>
  <si>
    <t>缺乏资金，争取2019年上半年完成</t>
  </si>
  <si>
    <t>缺乏资金，2019年5月全部才能完成</t>
  </si>
  <si>
    <t>贵州天健矿业集团股份有限公司金沙县高坪乡鑫达煤矿</t>
  </si>
  <si>
    <t>待定</t>
  </si>
  <si>
    <t>王义兵</t>
  </si>
  <si>
    <t>顶底板较软，经省煤炭设计院专家论证，四盘区只能适应炮采</t>
  </si>
  <si>
    <t>贵州贵得金矿业投资管理有限公司织金县猫场镇检槽田煤矿</t>
  </si>
  <si>
    <t>丰汇林</t>
  </si>
  <si>
    <t>因地质条件复杂，断层较多，暂不适宜上综合机械化采煤</t>
  </si>
  <si>
    <t>中国煤炭科工集团天地（常州）自动化股份有限公司</t>
  </si>
  <si>
    <t>与厂家签订合同后，已支付了部分设备预付款，供货商由于近期项目过多，供货商备货时间较长</t>
  </si>
  <si>
    <t>山东能源集团贵州矿业有限公司织金县城关镇富祥煤矿</t>
  </si>
  <si>
    <t>王圣余</t>
  </si>
  <si>
    <t>已通过6个子系统验收，尚有通风、压风、瓦斯抽采子系统未通过验收</t>
  </si>
  <si>
    <t>基本安装完成，正在调试</t>
  </si>
  <si>
    <t>贵州鲁中矿业有限责任公司</t>
  </si>
  <si>
    <t>贵州鲁中矿业公司织金县实兴乡实兴煤矿</t>
  </si>
  <si>
    <t>李冠斗</t>
  </si>
  <si>
    <t>2019年1月已验收通过</t>
  </si>
  <si>
    <t>贵州新浙能矿业有限公司</t>
  </si>
  <si>
    <t>贵州新浙能矿业有限公司织金县珠藏镇红岩脚煤矿</t>
  </si>
  <si>
    <t>范矿</t>
  </si>
  <si>
    <t>已通过验收</t>
  </si>
  <si>
    <t>贵州万峰矿业有限公司织金县三甲乡三甲煤矿</t>
  </si>
  <si>
    <t>徐矿长</t>
  </si>
  <si>
    <t>贵州华瑞鼎兴能源有限公司</t>
  </si>
  <si>
    <t>贵州华瑞鼎兴能源有限公司织金县珠藏镇凤凰山煤矿</t>
  </si>
  <si>
    <t>黄矿长</t>
  </si>
  <si>
    <t>硬件安装到位，正在调试，未通过验收</t>
  </si>
  <si>
    <t>贵州贵能投资股份有限公司织金县三塘镇四季春煤矿</t>
  </si>
  <si>
    <t>贵州天信设备制造有限公司</t>
  </si>
  <si>
    <t>王立安</t>
  </si>
  <si>
    <t>已全部通过验收</t>
  </si>
  <si>
    <t>贵州鲁中矿业有限责任公司织金县化起镇江西煤矿</t>
  </si>
  <si>
    <t>张吉河</t>
  </si>
  <si>
    <t>正在实施</t>
  </si>
  <si>
    <t>贵州绿宝能源开发有限公司织金县白泥乡金西煤矿</t>
  </si>
  <si>
    <t>常州迪泰科技测控有限公司</t>
  </si>
  <si>
    <t>覃文军</t>
  </si>
  <si>
    <t>贵州中航能源发展有限公司</t>
  </si>
  <si>
    <t>杨旭</t>
  </si>
  <si>
    <t>贵州鑫福能源开发有限公司</t>
  </si>
  <si>
    <t>贵州鑫福能源开发有限公司纳雍县张家湾镇张维煤矿</t>
  </si>
  <si>
    <t>鲍家宏</t>
  </si>
  <si>
    <r>
      <rPr>
        <sz val="10"/>
        <rFont val="宋体"/>
        <charset val="134"/>
      </rPr>
      <t>贵州永基矿业投资有限公司纳雍县猪场乡新春煤矿</t>
    </r>
    <r>
      <rPr>
        <sz val="10"/>
        <rFont val="Times New Roman"/>
        <charset val="134"/>
      </rPr>
      <t xml:space="preserve"> </t>
    </r>
  </si>
  <si>
    <t>董文俊</t>
  </si>
  <si>
    <t>集团公司债务问题导致新春煤矿贷款下不来</t>
  </si>
  <si>
    <t>工业视频监控子系统，压风子系统，运输子系统，供配电子系统，通风子系统，瓦斯抽采子系统。</t>
  </si>
  <si>
    <t>张荣华</t>
  </si>
  <si>
    <t>安装完成，等待验收</t>
  </si>
  <si>
    <t>贵州青利集团有限公司</t>
  </si>
  <si>
    <t>贵州青利集团有限公司纳雍县曙光乡王家营青利煤矿</t>
  </si>
  <si>
    <t>刘诗明</t>
  </si>
  <si>
    <t>综采面掘进运输巷、回风巷已达680米，预计2019年5月底完成采面掘进工程，6月份设备进场，7月分组织安装。</t>
  </si>
  <si>
    <t>贵州优能（集团）矿业股份有限公司</t>
  </si>
  <si>
    <t>贵州优能（集团）矿业股份有限公司赫章县威奢乡威奢煤矿</t>
  </si>
  <si>
    <t>张国旭</t>
  </si>
  <si>
    <t>因计划安装11324工作面掘进与现回采的11294采面冲突，停止掘进，待11294采面回采完毕后方可恢复11324采面掘进。</t>
  </si>
  <si>
    <t>贵州优能（集团）矿业股份有限公司赫章县财神镇青松煤矿</t>
  </si>
  <si>
    <t>黄永成</t>
  </si>
  <si>
    <t>正在调试，还达不到验收标准</t>
  </si>
  <si>
    <t>设备基本安装完，待运行调试后验收</t>
  </si>
  <si>
    <t>贵州优能（集团）矿业股份有限公司赫章县六曲河镇拉苏煤矿</t>
  </si>
  <si>
    <t>缺乏资金，2019年6月全部才能完成</t>
  </si>
  <si>
    <t>贵州优能（集团）矿业股份有限公司赫章县结构乡鸿发煤矿</t>
  </si>
  <si>
    <t>王晓慧</t>
  </si>
  <si>
    <t>贵州黔宜能源集团有限公司百里杜鹃百纳乡九龙湾子煤矿</t>
  </si>
  <si>
    <t>2018年9月已验收通过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</si>
  <si>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年底补</t>
    </r>
  </si>
  <si>
    <t>贵州水城矿业（集团）有限责任公司</t>
  </si>
  <si>
    <t>贵州水城矿业（集团）有限责任公司大湾煤矿西井</t>
  </si>
  <si>
    <t>隋景和</t>
  </si>
  <si>
    <t>4月13日通过专家组验收</t>
  </si>
  <si>
    <t>贵州晴隆恒盛西南矿业投资管理有限公司</t>
  </si>
  <si>
    <t>贵州晴隆恒盛西南矿业投资管理有限公司修文县洒坪乡洒坪煤矿</t>
  </si>
  <si>
    <t>宋军峰</t>
  </si>
  <si>
    <t>15108501728</t>
  </si>
  <si>
    <t>2019年3月24日已验收通过</t>
  </si>
  <si>
    <t>贵州省瓮安煤矿有限公司</t>
  </si>
  <si>
    <t>贵州省瓮安煤矿有限公司瓮安煤矿陡山井</t>
  </si>
  <si>
    <t>2018.8.17</t>
  </si>
  <si>
    <t>2018.9.10</t>
  </si>
  <si>
    <t>湖南三恒</t>
  </si>
  <si>
    <t>游岚峰</t>
  </si>
  <si>
    <t>15808549870</t>
  </si>
  <si>
    <t>预计11月底安装调试完毕</t>
  </si>
  <si>
    <t>贵州恒睿矿业有限公司福泉市城厢镇太平煤矿</t>
  </si>
  <si>
    <t>2018.8.22</t>
  </si>
  <si>
    <t>2018.10.10</t>
  </si>
  <si>
    <t>2018.12.10</t>
  </si>
  <si>
    <t>游志平</t>
  </si>
  <si>
    <t>15117813888</t>
  </si>
  <si>
    <t>预计12月10日左右安装调试完毕</t>
  </si>
  <si>
    <t>贵州恒睿矿业有限公司贵定县铁厂乡摆哈煤矿</t>
  </si>
  <si>
    <t>2018.9.20</t>
  </si>
  <si>
    <t>周志群</t>
  </si>
  <si>
    <t>15908546693</t>
  </si>
  <si>
    <t>预计12月底安装调试完毕</t>
  </si>
  <si>
    <t>贵州齐鲁能源有限公司</t>
  </si>
  <si>
    <t>贵州齐鲁能源有限公司平塘县兴发煤矿</t>
  </si>
  <si>
    <t>周斌</t>
  </si>
  <si>
    <t>15086167188</t>
  </si>
  <si>
    <t>贵州思瑞丰矿业集团有限公司</t>
  </si>
  <si>
    <t>贵州思瑞丰矿业集团有限公司遵义县泮水镇泮水煤矿</t>
  </si>
  <si>
    <t>2018.6.24</t>
  </si>
  <si>
    <t>2018..8.24</t>
  </si>
  <si>
    <t>正在安装调试</t>
  </si>
  <si>
    <t>上海颐坤自动化科技有限公司</t>
  </si>
  <si>
    <t>古毓芬</t>
  </si>
  <si>
    <t>18286990296</t>
  </si>
  <si>
    <t>验收未通过，正在整改</t>
  </si>
  <si>
    <t>贵州万胜恒通矿业有限责任公司赤水市岔角煤矿</t>
  </si>
  <si>
    <t>2018.10.2</t>
  </si>
  <si>
    <t>2018.12.22</t>
  </si>
  <si>
    <t>贵州诚搏煤业有限公司</t>
  </si>
  <si>
    <t>贵州诚搏煤业有限公司习水县马临工业经济区庆华煤矿</t>
  </si>
  <si>
    <t>2018.9.11</t>
  </si>
  <si>
    <t>贵州能发电力燃料开发有限公司</t>
  </si>
  <si>
    <t>贵州金益煤炭开发有限公司木担坝煤矿</t>
  </si>
  <si>
    <t>集团公司招标中</t>
  </si>
  <si>
    <t>贵州诚搏煤业有限公司习水县马临工业经济区天合煤矿</t>
  </si>
  <si>
    <t>11</t>
  </si>
  <si>
    <t>贵州诚搏煤业有限公司习水县马临工业经济区振兴煤矿</t>
  </si>
  <si>
    <t>2018.10.18</t>
  </si>
  <si>
    <t>2018.10.20</t>
  </si>
  <si>
    <t>2018.12.26</t>
  </si>
  <si>
    <t>贵州景盛矿业有限公司</t>
  </si>
  <si>
    <t>贵州景盛矿业有限公司汇川区山盆镇隆鑫煤矿</t>
  </si>
  <si>
    <t>贵州浦鑫能源有限公司</t>
  </si>
  <si>
    <t>复验通过2018.12.13</t>
  </si>
  <si>
    <t>贵州飞尚能源有限公司</t>
  </si>
  <si>
    <t>贵州飞尚能源有限公司六枝特区兴旺煤矿</t>
  </si>
  <si>
    <t>贵州美升能源集团有限公司</t>
  </si>
  <si>
    <t>贵州美升能源集团有限公司六枝特区落别乡竹林煤矿</t>
  </si>
  <si>
    <t>贵州毕节百矿大能煤业有限责任公司</t>
  </si>
  <si>
    <t>贵州毕节百矿大能煤业有限责任公司盘县红果镇佳竹箐煤矿</t>
  </si>
  <si>
    <t>2019.2</t>
  </si>
  <si>
    <t>上海颐坤</t>
  </si>
  <si>
    <t>贵州中纸投资有限公司</t>
  </si>
  <si>
    <t>贵州中纸投资有限公司盘县平关镇大坪煤矿</t>
  </si>
  <si>
    <t>贵州林和贸易有限公司</t>
  </si>
  <si>
    <t>贵州中纸投资有限公司盘县红果镇打牛厂煤矿</t>
  </si>
  <si>
    <t>西安博森</t>
  </si>
  <si>
    <t>贵州湾田煤业集团有限公司</t>
  </si>
  <si>
    <t>贵州湾田煤业集团有限公司盘县淤泥乡湾田煤矿</t>
  </si>
  <si>
    <t>贵州久泰邦达能源开发有限公司盘县红果镇红果煤矿</t>
  </si>
  <si>
    <t>贵州邦达能源开发有限公司盘县石桥镇老洼地煤矿</t>
  </si>
  <si>
    <t>贵州德佳投资有限公司盘县柏果镇红旗煤矿</t>
  </si>
  <si>
    <t>贵州松河煤业发展有限责任公司松河煤矿</t>
  </si>
  <si>
    <t>贵州正华矿业有限公司盘县大山镇吉源煤矿</t>
  </si>
  <si>
    <t>贵州博鑫矿业股份有限公司</t>
  </si>
  <si>
    <t>贵州博鑫矿业股份有限公司盘县洒基镇二排煤矿</t>
  </si>
  <si>
    <t>贵州吉龙投资有限公司</t>
  </si>
  <si>
    <t>贵州吉龙投资有限公司盘县洒基镇五排煤矿</t>
  </si>
  <si>
    <t>贵州吉龙投资有限公司盘县洒基镇荣祥煤矿</t>
  </si>
  <si>
    <t>贵州吉龙投资有限公司盘县洒基镇长箐煤矿</t>
  </si>
  <si>
    <t>贵州吉龙投资有限公司盘县柏果镇小河头煤矿</t>
  </si>
  <si>
    <t>盘县煤炭开发总公司盘县滑石乡保庆煤矿</t>
  </si>
  <si>
    <t>盘州市煤炭开发总公司盘州市柏果镇老沙田煤矿</t>
  </si>
  <si>
    <t>贵州雄兴矿业有限责任公司火烧铺煤矿雄兴井区</t>
  </si>
  <si>
    <t>贵阳北路科技</t>
  </si>
  <si>
    <t>贵州德佳投资有限公司盘县羊场乡松杨煤矿</t>
  </si>
  <si>
    <t>贵州晴隆恒盛西南矿业投资管理有限公司盘县水塘镇黑皮凹子煤矿</t>
  </si>
  <si>
    <t>贵州盘江精煤股份有限公司土城煤矿</t>
  </si>
  <si>
    <t>贵州盘江精煤股份有限公司金佳煤矿</t>
  </si>
  <si>
    <t>贵州盘江精煤股份有限公司月亮田矿</t>
  </si>
  <si>
    <t>贵州盘江精煤股份有限公司山脚树煤矿</t>
  </si>
  <si>
    <t>贵州水城矿业（集团）有限责任公司水城县老鹰山煤矿</t>
  </si>
  <si>
    <t>贵州中铝恒泰合矿业有限公司</t>
  </si>
  <si>
    <t>贵州中铝恒泰合矿业有限公司钟山区老鹰山镇东风煤矿</t>
  </si>
  <si>
    <t>贵州久益矿业股份有限公司水城县化乐宏宇煤矿</t>
  </si>
  <si>
    <t>贵州久益矿业股份有限公司水城县都格乡保兴煤矿（北井）</t>
  </si>
  <si>
    <t>江煤贵州矿业集团有限公司</t>
  </si>
  <si>
    <t>江煤贵州矿业集团有限责任公司水城县阿戛镇小牛煤矿</t>
  </si>
  <si>
    <t>贵州华瑞鼎兴能源有限公司水城县阿戛乡陈家沟煤矿</t>
  </si>
  <si>
    <t>贵州吉龙投资有限公司水城县鸡场霖源煤矿</t>
  </si>
  <si>
    <t>贵州华电安顺华荣投资有限公司</t>
  </si>
  <si>
    <t>贵州华电安顺华荣投资有限公司水城县新兴煤矿</t>
  </si>
  <si>
    <r>
      <rPr>
        <sz val="10"/>
        <rFont val="宋体"/>
        <charset val="134"/>
      </rPr>
      <t>贵州万海隆矿业集团股份有限公司</t>
    </r>
    <r>
      <rPr>
        <sz val="10"/>
        <rFont val="Times New Roman"/>
        <charset val="134"/>
      </rPr>
      <t xml:space="preserve"> </t>
    </r>
  </si>
  <si>
    <t>贵州万海隆矿业集团股份有限公司水城县蟠龙乡甘家沟煤矿</t>
  </si>
  <si>
    <r>
      <rPr>
        <sz val="10"/>
        <rFont val="宋体"/>
        <charset val="134"/>
      </rPr>
      <t>贵州长顺巨能矿业有限公司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</si>
  <si>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贵州长顺巨能矿业有限公司三岔沟煤矿</t>
    </r>
    <r>
      <rPr>
        <sz val="10"/>
        <rFont val="Times New Roman"/>
        <charset val="134"/>
      </rPr>
      <t xml:space="preserve">  </t>
    </r>
  </si>
  <si>
    <t>贵州正华矿业有限公司水城县化乐镇朝阳煤矿</t>
  </si>
  <si>
    <t>贵州华瑞鼎兴能源有限公司水城县大田煤矿</t>
  </si>
  <si>
    <t>贵州久益矿业股份有限公司水城县都格保兴煤矿（南井）</t>
  </si>
  <si>
    <t>黔西南州久丰矿业（集团）有限公司</t>
  </si>
  <si>
    <t>黔西南州久丰矿业（集团）有限公司晴隆县大厂镇全力煤矿</t>
  </si>
  <si>
    <t>翁祖勇</t>
  </si>
  <si>
    <t>13305900777</t>
  </si>
  <si>
    <t>露天煤矿未确定验收标准，正在联系确定验收方案后，启动实施。</t>
  </si>
  <si>
    <t>贵州晴隆恒盛西南矿业投资管理有限公司晴隆县鸡场镇锦源煤矿</t>
  </si>
  <si>
    <t>2019.5.25</t>
  </si>
  <si>
    <t>2019.10.30</t>
  </si>
  <si>
    <t>陈卫华</t>
  </si>
  <si>
    <t>18788789010</t>
  </si>
  <si>
    <t>2019.5</t>
  </si>
  <si>
    <t>2019.5.20</t>
  </si>
  <si>
    <t>视频监控</t>
  </si>
  <si>
    <t>贵州煤矿设计院</t>
  </si>
  <si>
    <t>2018.6.10</t>
  </si>
  <si>
    <t>通风子系统、瓦斯抽采子系统、排水子系统、运输子系统、供电子系统、工业视频、信息发布、</t>
  </si>
  <si>
    <t>2018.12.15</t>
  </si>
  <si>
    <t>贵州神远自动化设备有限公司</t>
  </si>
  <si>
    <t>张永利</t>
  </si>
  <si>
    <t>15885988596</t>
  </si>
  <si>
    <t>施工中</t>
  </si>
  <si>
    <t>供配电子系统井下变电所已经完成、地面还有部分工程</t>
  </si>
  <si>
    <t>贵州晴隆恒盛西南矿业投资管理有限公司晴隆县中营镇仁禾煤矿</t>
  </si>
  <si>
    <t>谢久禄</t>
  </si>
  <si>
    <t>18768781099</t>
  </si>
  <si>
    <t>2019.1</t>
  </si>
  <si>
    <t>2019.6.30</t>
  </si>
  <si>
    <t>贵州晴隆恒盛西南矿业投资管理有限公司晴隆县红寨煤矿</t>
  </si>
  <si>
    <t>肖永才</t>
  </si>
  <si>
    <t>15908583426</t>
  </si>
  <si>
    <t>贵州汇巨能源集团投资有限公司</t>
  </si>
  <si>
    <t>贵州汇巨能源集团投资有限公司普安县地瓜老虎田煤矿</t>
  </si>
  <si>
    <t>尚永辉</t>
  </si>
  <si>
    <t>15999397159</t>
  </si>
  <si>
    <t xml:space="preserve"> </t>
  </si>
  <si>
    <t>未完成</t>
  </si>
  <si>
    <t>贵州神峰矿业集团有限公司</t>
  </si>
  <si>
    <t>贵州神峰矿业集团有限公司普安县楼下镇嘉龙煤矿</t>
  </si>
  <si>
    <t>重庆煤安森科技股份有限公司</t>
  </si>
  <si>
    <t>李亚新</t>
  </si>
  <si>
    <t>15910289759</t>
  </si>
  <si>
    <t>贵州福平能源集团投资有限公司</t>
  </si>
  <si>
    <t>贵州福平能源集团投资有限公司兴义市白瓦窑镇凹子冲煤矿</t>
  </si>
  <si>
    <t>综合信息化管控平台
工业视屏监控子系统</t>
  </si>
  <si>
    <t>崔振协</t>
  </si>
  <si>
    <t>13838353008</t>
  </si>
  <si>
    <t>贵州神峰矿业集团有限公司兴义市雄武乡承龙煤矿</t>
  </si>
  <si>
    <t>贵州神峰矿业集团有限公司兴义市雄武乡朝阳煤矿</t>
  </si>
  <si>
    <t>贵州连云矿业有限公司黔西南州兴仁县振兴煤矿</t>
  </si>
  <si>
    <t>上海颐坤公司</t>
  </si>
  <si>
    <t>戴明焕</t>
  </si>
  <si>
    <t>15908596660</t>
  </si>
  <si>
    <t>贵州图南矿业（集团）有限公司</t>
  </si>
  <si>
    <t>贵州图南矿业集团有限公司兴仁县潘家庄镇兴隆煤矿</t>
  </si>
  <si>
    <t>贵州神远自动化公司</t>
  </si>
  <si>
    <t>杨林</t>
  </si>
  <si>
    <t>13547531792</t>
  </si>
  <si>
    <t>丁光友</t>
  </si>
  <si>
    <t>13304681678</t>
  </si>
  <si>
    <t>贵州图南矿业集团有限公司兴仁县潘家庄镇王家寨煤矿</t>
  </si>
  <si>
    <t>赵忠银</t>
  </si>
  <si>
    <t>18982359937</t>
  </si>
  <si>
    <t>贵州图南矿业集团有限公司兴仁县兴隆煤矿</t>
  </si>
  <si>
    <t>王俊刚</t>
  </si>
  <si>
    <t>15870368907</t>
  </si>
  <si>
    <t>贵州吉顺矿业有限公司兴仁县兴民煤矿</t>
  </si>
  <si>
    <t>煤矿自建</t>
  </si>
  <si>
    <t>赵坤</t>
  </si>
  <si>
    <t>15329912576</t>
  </si>
  <si>
    <t>西安博森公司</t>
  </si>
  <si>
    <t>贵州泰昌安能源集团矿业有限公司</t>
  </si>
  <si>
    <t>北京中邦恒宇科技有限公司、贵州分公司山西创星达电气有限公司</t>
  </si>
  <si>
    <t>杨天亮</t>
  </si>
  <si>
    <t>13765351677</t>
  </si>
  <si>
    <t>贵州省安龙县同煤有限公司</t>
  </si>
  <si>
    <t>贵州省安龙县同煤有限公司安龙县龙山镇炜烽煤矿</t>
  </si>
  <si>
    <t>智能化：2018年9月26日</t>
  </si>
  <si>
    <t>调试完成</t>
  </si>
  <si>
    <t>雷日林</t>
  </si>
  <si>
    <t>18285906918</t>
  </si>
  <si>
    <t>2019年4月4日验收，目前正在整改验收时的问题。</t>
  </si>
  <si>
    <t>贵州泰昌安能源集团矿业有限公司安龙县戈塘镇黑金煤矿</t>
  </si>
  <si>
    <t>2018年9月22日</t>
  </si>
  <si>
    <t>2018年10月27日</t>
  </si>
  <si>
    <t>正在调试</t>
  </si>
  <si>
    <t>2018年12月</t>
  </si>
  <si>
    <t>吴明海</t>
  </si>
  <si>
    <t>18083266999</t>
  </si>
  <si>
    <t>2019年3月26日验收，目前正在整改验收时的问题。</t>
  </si>
  <si>
    <t>表4：</t>
  </si>
  <si>
    <t>贵州省2019年煤矿智能机械化升级改造项目到矿资金              （截至2019年4月30日）</t>
  </si>
  <si>
    <t>公司名称</t>
  </si>
  <si>
    <t>项目已拨资金总和（万元）</t>
  </si>
  <si>
    <t>合计</t>
  </si>
  <si>
    <t>一、毕节市</t>
  </si>
  <si>
    <t>贵州黔宜能源集团有限公司七星关区燕子口镇宝黔煤矿</t>
  </si>
  <si>
    <t>陈文清</t>
  </si>
  <si>
    <t>设备正在洽谈中</t>
  </si>
  <si>
    <t>安顺永峰煤焦集团有限公司</t>
  </si>
  <si>
    <t>安顺永峰煤焦集团有限公司毕节市七星关区对坡镇先明煤矿</t>
  </si>
  <si>
    <t>赵国文</t>
  </si>
  <si>
    <t>贵州广盛源集团矿业有限公司大方县六龙镇顺河煤矿</t>
  </si>
  <si>
    <t>乔林</t>
  </si>
  <si>
    <t>采面      （薄煤层）</t>
  </si>
  <si>
    <t>贵州吉顺矿业有限公司大方县星宿乡阳箐煤矿</t>
  </si>
  <si>
    <t>姜连发</t>
  </si>
  <si>
    <t>周炜光</t>
  </si>
  <si>
    <t>贵州黔宜能源集团有限公司大方县绿塘乡新发煤矿</t>
  </si>
  <si>
    <t>程 杨</t>
  </si>
  <si>
    <t>王涣尘</t>
  </si>
  <si>
    <t>正在招标</t>
  </si>
  <si>
    <t>贵州东银同诚能源有限公司黔西县谷里镇石桥煤矿</t>
  </si>
  <si>
    <t>2019年12月</t>
  </si>
  <si>
    <t>廖晖</t>
  </si>
  <si>
    <t>已签订</t>
  </si>
  <si>
    <t>贵州达安安全技术服务有限责任公司</t>
  </si>
  <si>
    <t>洪运生</t>
  </si>
  <si>
    <t>贵州中航国际能源开发有限公司黔西县中金煤矿区雷公山煤矿</t>
  </si>
  <si>
    <t>陈景闹</t>
  </si>
  <si>
    <t>州黔宜能源集团有限公司</t>
  </si>
  <si>
    <t>州黔宜能源集团有限公司黔西县花溪乡禹花煤矿</t>
  </si>
  <si>
    <t>王继东</t>
  </si>
  <si>
    <t>鑫黔煤矿</t>
  </si>
  <si>
    <t>贵州三尖创新科技有限公司</t>
  </si>
  <si>
    <t>陈洪波</t>
  </si>
  <si>
    <t>郁家寨煤矿</t>
  </si>
  <si>
    <t>贵州天健矿业集团股份有限公司金沙县源村乡回归煤矿</t>
  </si>
  <si>
    <t>黄崇强</t>
  </si>
  <si>
    <t>贵州鲁中矿业有限责任公司金沙县新化乡福利院煤矿</t>
  </si>
  <si>
    <t>原设计为高档普采</t>
  </si>
  <si>
    <t>2019年5月底前</t>
  </si>
  <si>
    <t>陈祖海</t>
  </si>
  <si>
    <t>贵州渝能矿业有限责任公司</t>
  </si>
  <si>
    <t>贵州渝能矿业有限责任公司金沙县木孔乡木孔煤矿</t>
  </si>
  <si>
    <t>宁中平</t>
  </si>
  <si>
    <t>贵州黎明能源集团有限责任公司金沙县西洛乡东风煤矿</t>
  </si>
  <si>
    <t>王化深</t>
  </si>
  <si>
    <t>贵州鑫悦煤炭有限公司</t>
  </si>
  <si>
    <t>贵州鑫悦煤炭有限公司金沙县化觉乡金川煤矿</t>
  </si>
  <si>
    <t>贵州新宜矿业（集团）有限公司金沙县新化乡新化煤矿五号井</t>
  </si>
  <si>
    <t>黄永</t>
  </si>
  <si>
    <t>贵州天健矿业集团股份有限公司金沙县安洛乡闽安煤矿</t>
  </si>
  <si>
    <t>李丕勇</t>
  </si>
  <si>
    <t>贵州天健矿业集团股份有限公司金沙县禹谟镇立新煤矿</t>
  </si>
  <si>
    <t>贵州子明工程技术有限公司</t>
  </si>
  <si>
    <t>罗林</t>
  </si>
  <si>
    <t>贵州天健矿业集团股份有限公司金沙县源村乡田湾煤矿</t>
  </si>
  <si>
    <t>贵州大工机电有限公司</t>
  </si>
  <si>
    <t>国家电力投资集团</t>
  </si>
  <si>
    <t>贵州林华矿业有限公司林华煤矿</t>
  </si>
  <si>
    <t>哈尔滨华夏矿安科技有限公司</t>
  </si>
  <si>
    <t>刘福全</t>
  </si>
  <si>
    <t>贵州省朗月矿业投资有限公司金沙县化觉乡玉龙煤矿</t>
  </si>
  <si>
    <t>贵州钰祥矿业集团投资有限公司金沙县高坪乡硫磺坡煤矿</t>
  </si>
  <si>
    <t>晏青华</t>
  </si>
  <si>
    <t>贵州钰祥矿业集团投资有限公司金沙县安洛乡兴安煤矿</t>
  </si>
  <si>
    <t>李鹏</t>
  </si>
  <si>
    <t>贵州黎明能源集团有限责任公司金沙县新化乡新华煤矿</t>
  </si>
  <si>
    <t>李伟</t>
  </si>
  <si>
    <t>贵州鑫福能源开发有限公司纳雍县阳长镇东联煤矿</t>
  </si>
  <si>
    <t>2019.4.18</t>
  </si>
  <si>
    <t>2019.6.30前</t>
  </si>
  <si>
    <t>2019.9.30</t>
  </si>
  <si>
    <t>贵州天泽泰和科技有限公司</t>
  </si>
  <si>
    <t>彭进</t>
  </si>
  <si>
    <t>贵州比德煤业有限公司</t>
  </si>
  <si>
    <t>贵州比德煤业有限公司比德煤矿</t>
  </si>
  <si>
    <t>未签定</t>
  </si>
  <si>
    <t>预计2019.12</t>
  </si>
  <si>
    <t>肖晓川</t>
  </si>
  <si>
    <t>纳雍县鸿腾煤业投资有限责任公司</t>
  </si>
  <si>
    <t>纳雍县鸿腾煤业投资有限责任公司纳雍县鬃岭镇鑫达煤矿</t>
  </si>
  <si>
    <t>2019.5、30前</t>
  </si>
  <si>
    <t>2019.11.30</t>
  </si>
  <si>
    <t>贵州庆源科技有限公司</t>
  </si>
  <si>
    <t>李勇</t>
  </si>
  <si>
    <t>贵州水城矿业股份有限公司纳雍县阳长镇大坝田煤矿</t>
  </si>
  <si>
    <t>自建</t>
  </si>
  <si>
    <t>2019.12.30日</t>
  </si>
  <si>
    <t>纳雍县阳长镇大坝田煤矿</t>
  </si>
  <si>
    <t>陈木建</t>
  </si>
  <si>
    <t>2019.4.19</t>
  </si>
  <si>
    <t>2019.5.30前</t>
  </si>
  <si>
    <t>2019.12.30</t>
  </si>
  <si>
    <t>山东兰阀自控设备有限公司</t>
  </si>
  <si>
    <t>纳雍县宏腾煤业投资有限责任公司</t>
  </si>
  <si>
    <t>纳雍县宏腾煤业投资有限责任公司纳雍县鬃岭镇富民煤矿</t>
  </si>
  <si>
    <t>计划2019.9完成</t>
  </si>
  <si>
    <t>0</t>
  </si>
  <si>
    <t>欧阳卿</t>
  </si>
  <si>
    <t>18486489437</t>
  </si>
  <si>
    <t>郑州煤矿机械集团股份有限公司</t>
  </si>
  <si>
    <t>王修龙</t>
  </si>
  <si>
    <t>贵州黔宜能源集团有限公司贵州百里杜鹃红林乡黔鑫煤矿</t>
  </si>
  <si>
    <t>2019.3.23</t>
  </si>
  <si>
    <t>刘志刚</t>
  </si>
  <si>
    <t>贵州大西南矿业有限公司贵州百里杜鹃普底乡渝兴煤矿</t>
  </si>
  <si>
    <t>监测监控、人员定位、视频监控</t>
  </si>
  <si>
    <t>山西科达有限公司</t>
  </si>
  <si>
    <t>周辉</t>
  </si>
  <si>
    <t>贵州汇巨能源投资有限公司</t>
  </si>
  <si>
    <t>贵州汇巨能源投资有限公司百里杜鹃滴水岩煤矿</t>
  </si>
  <si>
    <t>尚未签订</t>
  </si>
  <si>
    <t>尚未落实</t>
  </si>
  <si>
    <t>卢成春</t>
  </si>
  <si>
    <t>贵州黔西化窝煤业有限公司</t>
  </si>
  <si>
    <t>贵州百里杜鹃润景能源投资有限公司贵州百里杜鹃金坡乡化窝煤矿</t>
  </si>
  <si>
    <t>贵州省煤矿设计院</t>
  </si>
  <si>
    <t>刘云</t>
  </si>
  <si>
    <t>贵州美升能源集团有限公司大方县黄泥塘镇庆兴煤矿</t>
  </si>
  <si>
    <t>正在谈判中，还未签订</t>
  </si>
  <si>
    <t>监测监控</t>
  </si>
  <si>
    <t>姜拥军</t>
  </si>
  <si>
    <t>威宁彝族回族苗族自治县</t>
  </si>
  <si>
    <t>贵州优能（集团）矿业股份有限公司威宁县炉山镇鑫峰煤矿</t>
  </si>
  <si>
    <t>贵州新浙能矿业有限公司织金县熊家场乡国安煤矿</t>
  </si>
  <si>
    <t>毕节中城能源有限责任公司</t>
  </si>
  <si>
    <t>肥田煤矿</t>
  </si>
  <si>
    <t>正在招投标</t>
  </si>
  <si>
    <t>贵州鲁中矿业有限责任公司织金县三塘镇安桂良煤矿</t>
  </si>
  <si>
    <t>贵州鲁中矿业有限责任公司织金县三塘镇秀华煤矿</t>
  </si>
  <si>
    <t>贵州中耀矿业有限公司织金县珠藏镇金龙川煤矿</t>
  </si>
  <si>
    <t>山东能源集团贵州矿业有限公司织金县城关镇兴阳煤矿</t>
  </si>
  <si>
    <t>三一重型装备有限公司</t>
  </si>
  <si>
    <t>贵州新浙能矿业有限公司织金县马场乡营脚煤矿</t>
  </si>
  <si>
    <t>贵州飞尚能源有限公司织金县马场乡凹河煤矿</t>
  </si>
  <si>
    <t>贵州新浙能矿业有限公司织金县珠藏镇宏发煤矿</t>
  </si>
  <si>
    <t>贵州众一金彩黔矿业有限公司织金县普翁乡（纳雍乡）杨柳煤矿</t>
  </si>
  <si>
    <t>赫章县妈姑镇何家冲煤矿</t>
  </si>
  <si>
    <t>2019.4.22</t>
  </si>
  <si>
    <t>常州迪泰科特测控设备有限公司</t>
  </si>
  <si>
    <t>张光华</t>
  </si>
  <si>
    <t>二、六盘水市</t>
  </si>
  <si>
    <t>贵州美升能源集团有限公司六枝特区新兴煤矿</t>
  </si>
  <si>
    <t>贵州路鑫喜义工矿有限公司六枝特区中寨乡中渝煤矿</t>
  </si>
  <si>
    <t>贵州路鑫喜义工矿股份有限公司六枝特区中寨乡凸山田煤矿</t>
  </si>
  <si>
    <t>贵州松河煤业管理有限责任公司</t>
  </si>
  <si>
    <t>贵州松河煤业发展有限责任公司松河东一井</t>
  </si>
  <si>
    <t>贵州盘南煤炭开发有限责任公司</t>
  </si>
  <si>
    <t>贵州湾田煤业集团有限公司盘县大山镇旧屋基井区</t>
  </si>
  <si>
    <t>贵州中纸投资有限公司盘县红果镇中纸厂煤矿</t>
  </si>
  <si>
    <t>六盘水恒鼎实业有限公司盘县柏果镇猛者鸡场河煤矿</t>
  </si>
  <si>
    <t>贵州丰鑫源矿业有限公司</t>
  </si>
  <si>
    <t>贵州丰鑫源矿业有限公司盘县柏果镇金河煤矿</t>
  </si>
  <si>
    <t>贵州盘江精煤股份有限公司火烧铺煤矿羊场坡井区</t>
  </si>
  <si>
    <t>贵州博鑫矿业有限责任公司</t>
  </si>
  <si>
    <t>贵州德佳投资有限公司盘县柏果镇毛寨煤矿</t>
  </si>
  <si>
    <t>贵州盘南煤业投资有限公司</t>
  </si>
  <si>
    <t>盘县盘南煤业投资有限公司盘县红果镇上纸厂煤矿</t>
  </si>
  <si>
    <t>贵州德佳投资有限公司盘县老厂镇银逢煤矿</t>
  </si>
  <si>
    <t>贵州德佳投资有限公司盘县羊场乡谢家河沟煤矿</t>
  </si>
  <si>
    <t>盘州市煤炭开发总公司</t>
  </si>
  <si>
    <t>贵州毕节百矿大能煤业有限责任公司水城县阿戛乡大树脚煤矿</t>
  </si>
  <si>
    <t>贵州毕节百矿大能煤业有限责任公司水城县玉舍大坪煤矿</t>
  </si>
  <si>
    <t>贵州中铝恒泰合矿业有限公司水城县勺米乡老地沟煤矿</t>
  </si>
  <si>
    <t>水矿集团</t>
  </si>
  <si>
    <t>贵州格目底矿业有限公司水城县玉舍中（井）煤矿</t>
  </si>
  <si>
    <t>贵州天伦矿业投资控股有限公司水城县阿戛凉水沟煤矿</t>
  </si>
  <si>
    <t>贵州长顺巨能矿业有限公司</t>
  </si>
  <si>
    <t>水城县支都煤矿</t>
  </si>
  <si>
    <t>贵州华瑞鼎兴能源有限公司六盘水市水城县阿戛乡阿戛煤矿</t>
  </si>
  <si>
    <t>贵州久益矿业股份有限公司水城县阿戛乡禹举明煤矿</t>
  </si>
  <si>
    <t>贵州水城矿业（集团）有限责任公司汪家寨煤矿（平硐）</t>
  </si>
  <si>
    <t>贵州水城矿业（集团）有限责任公司汪家寨煤矿（斜井）</t>
  </si>
  <si>
    <t>三、安顺市</t>
  </si>
  <si>
    <t>贵州马幺坡矿业有限公司平坝区乐平乡石旮旯煤矿</t>
  </si>
  <si>
    <t>/</t>
  </si>
  <si>
    <t>贵州博创远成工程技术有限公司</t>
  </si>
  <si>
    <t>李登贵</t>
  </si>
  <si>
    <t>安顺盘龙树集团投资有限公司平坝区乐平乡水坝煤矿</t>
  </si>
  <si>
    <t>贵州马幺坡矿业有限公司平坝区乐平乡梨树边煤矿</t>
  </si>
  <si>
    <t>2019/4/30（大约）</t>
  </si>
  <si>
    <t>2019/10/15（大约）</t>
  </si>
  <si>
    <t>智能化子系统待取得开工许可通知建设（预计11月底完成）</t>
  </si>
  <si>
    <t>朱高学</t>
  </si>
  <si>
    <t>贵州万锋矿业有限公司</t>
  </si>
  <si>
    <t>贵州万峰矿业有限公司紫云县黄泥坡煤矿</t>
  </si>
  <si>
    <t>贵州省轿子山煤矿平桥井</t>
  </si>
  <si>
    <t>贵州永煤科技发展有限公司</t>
  </si>
  <si>
    <t>赵成文</t>
  </si>
  <si>
    <t>贵州省轿子山分公司新井</t>
  </si>
  <si>
    <t>拟技改45万吨/年矿井</t>
  </si>
  <si>
    <t>四、贵阳市</t>
  </si>
  <si>
    <t>贵州广盛源集团矿业有限公司清镇市流长乡金利煤矿</t>
  </si>
  <si>
    <t>周金田</t>
  </si>
  <si>
    <t>贵州广盛源集团矿业有限公司息烽县石硐乡大宏煤矿</t>
  </si>
  <si>
    <t>千兆环网平台、工业视频、供配电子系统、压风机子系统、通风机子系统</t>
  </si>
  <si>
    <t>雷家财</t>
  </si>
  <si>
    <t>贵州浙商矿业集团有限公司</t>
  </si>
  <si>
    <t>贵州浙商矿业集团有限公司修文县六广镇丁家寨煤矿</t>
  </si>
  <si>
    <t>机械化设备采购合同已签订，设备正在采购中。</t>
  </si>
  <si>
    <t>王伟</t>
  </si>
  <si>
    <t>方案正在制定中</t>
  </si>
  <si>
    <t>预计2019年8月智能化设备进场。</t>
  </si>
  <si>
    <t>暂未确定</t>
  </si>
  <si>
    <t>贵州浙商矿业集团有限公司修文县六广镇龙窝煤矿</t>
  </si>
  <si>
    <t>贵州浙商矿业集团有限公司修文县谷堡乡大营煤矿</t>
  </si>
  <si>
    <t>贵州浙商矿业集团有限公司修文县六广镇三利煤矿</t>
  </si>
  <si>
    <t>机械化设备采购根据建设进度完成。</t>
  </si>
  <si>
    <t>预计2019年11月智能化设备进场。</t>
  </si>
  <si>
    <t>五、黔南州</t>
  </si>
  <si>
    <t>贵州省瓮安煤矿有限公司夹山井</t>
  </si>
  <si>
    <t>贵州省瓮安煤矿有限公司东平硐井（新井）</t>
  </si>
  <si>
    <t>贵州省瓮安县龙腾焦化有限责任公司</t>
  </si>
  <si>
    <t>贵州省瓮安县龙腾焦化有限责任公司瓮安县银盏乡银堂煤矿</t>
  </si>
  <si>
    <t>六、遵义市</t>
  </si>
  <si>
    <t xml:space="preserve">播州区 </t>
  </si>
  <si>
    <t>贵州泰昌安能源集团矿业有限公司遵义县泮水镇兴安煤矿</t>
  </si>
  <si>
    <t>还未安装</t>
  </si>
  <si>
    <t>杭州优稳智能化有限公司</t>
  </si>
  <si>
    <t>葛永清</t>
  </si>
  <si>
    <t>贵州景盛矿业有限公司遵义县马蹄镇南方煤矿</t>
  </si>
  <si>
    <t>正在考察承建方，拟于近期签订合同。</t>
  </si>
  <si>
    <t>贵州景盛矿业有限公司遵义县山盆镇隆鑫煤矿</t>
  </si>
  <si>
    <t>暂未开始</t>
  </si>
  <si>
    <t>正在商谈</t>
  </si>
  <si>
    <t>贵州景盛矿业有限公司遵义县山盆镇遵沿煤矿</t>
  </si>
  <si>
    <t>无锡创力矿山设备有限公司</t>
  </si>
  <si>
    <t>冯志军</t>
  </si>
  <si>
    <t>2019.4.26</t>
  </si>
  <si>
    <t>山东鑫崮矿业重型装备制造有限公司</t>
  </si>
  <si>
    <t>贵州景盛矿业有限公司遵义县山盆镇金虎煤矿</t>
  </si>
  <si>
    <t xml:space="preserve">2019年6月完成3个子系统，7月完成6个子系统，8月份完成8个子系统
</t>
  </si>
  <si>
    <t>航天十院</t>
  </si>
  <si>
    <t>林涛</t>
  </si>
  <si>
    <t>贵州省桐梓县世纪煤焦有限公司</t>
  </si>
  <si>
    <t>贵州省桐梓县世纪煤焦有限公司绥阳县宽阔镇大岩脚煤矿</t>
  </si>
  <si>
    <t>刘友</t>
  </si>
  <si>
    <t>因建设速度跟不上，还布置工作面。</t>
  </si>
  <si>
    <t>因建设速度 跟不上，还未布置工作面</t>
  </si>
  <si>
    <t>贵州恒隆源矿业有限公司</t>
  </si>
  <si>
    <t>贵州恒隆源矿业有限公司绥阳县枧坝镇联盟煤矿</t>
  </si>
  <si>
    <t>已联系资质公司做好综合机械化改造设计</t>
  </si>
  <si>
    <t>杨兴谷</t>
  </si>
  <si>
    <t>已编制完成机械化改造设计方案、并评审、批复。</t>
  </si>
  <si>
    <t>正在联系资质公司做智能化改造设计</t>
  </si>
  <si>
    <t>杨 兴谷</t>
  </si>
  <si>
    <t>因我矿为15万吨/年生产能力，先完成综合机械化升级改造产能核增为后，再进行智能化改造项目</t>
  </si>
  <si>
    <t>贵州渝能矿业有限责任公司桐梓县吉源煤矿</t>
  </si>
  <si>
    <t>计划8月进场</t>
  </si>
  <si>
    <t>未施工</t>
  </si>
  <si>
    <t>预计2019年11月份</t>
  </si>
  <si>
    <t>合同没有签订</t>
  </si>
  <si>
    <t>昌维彬</t>
  </si>
  <si>
    <t>贵州耀辉矿业发展有限公司桐梓县木瓜镇万顺煤矿</t>
  </si>
  <si>
    <t>计划9月进场</t>
  </si>
  <si>
    <t>预计2019年12份</t>
  </si>
  <si>
    <t>李光辉</t>
  </si>
  <si>
    <t>计划7月进场</t>
  </si>
  <si>
    <t>中煤科工重庆研究院公司</t>
  </si>
  <si>
    <t>朱铜</t>
  </si>
  <si>
    <t>贵州吉利能源投资有限公司</t>
  </si>
  <si>
    <t>贵州吉利能源投资有限公司桐梓县水坝塘镇强博煤矿</t>
  </si>
  <si>
    <t>王胺民</t>
  </si>
  <si>
    <t>贵州省桐梓县世纪煤焦有限公司桐梓县黄连乡煤矿</t>
  </si>
  <si>
    <t>程建中</t>
  </si>
  <si>
    <t>贵州吉利能源投资有限公司桐梓县木瓜镇南垭煤矿</t>
  </si>
  <si>
    <t>预计在2019/5/20与设备厂家签订采购合同</t>
  </si>
  <si>
    <t>预计在2019/6/30智能化设备进场</t>
  </si>
  <si>
    <t>预计在2019年9月末</t>
  </si>
  <si>
    <t>霍子衡</t>
  </si>
  <si>
    <t>贵州祥泰煤业投资有限公司习水县民化乡泰龙煤矿</t>
  </si>
  <si>
    <t>2019年3月1日签订但已作废（预计2019年6月重新签订）</t>
  </si>
  <si>
    <t>预计2019年10月份开始</t>
  </si>
  <si>
    <t>贵州德源能投投资有限责任公司正安县小雅镇茶林堡煤矿</t>
  </si>
  <si>
    <t>贵州华城楼宇科技有限公司</t>
  </si>
  <si>
    <t>胡清宏</t>
  </si>
  <si>
    <t>七、黔西南州</t>
  </si>
  <si>
    <t>兴仁市</t>
  </si>
  <si>
    <t>贵州黔越矿业有限公司兴仁县四联乡二湾联营煤矿</t>
  </si>
  <si>
    <t>矿方正在考察公司签订合同</t>
  </si>
  <si>
    <t>贵州泰昌安能源集团矿业有限公司兴仁县水井湾煤矿</t>
  </si>
  <si>
    <t>贵州万峰矿业有限公司兴仁县李关乡祥隆煤矿</t>
  </si>
  <si>
    <t>贵州峄兴矿业有限公司兴</t>
  </si>
  <si>
    <t>贵州峄兴矿业有限公司兴仁县下山镇黔山煤矿</t>
  </si>
  <si>
    <t>贵州福平能源集团投资有限公司安龙县安泰煤矿</t>
  </si>
  <si>
    <t>徐文钊</t>
  </si>
  <si>
    <t>贵州神峰矿业集团有限公司兴义市雄武乡兴发煤矿</t>
  </si>
  <si>
    <t>2018/7/1/2019年10月</t>
  </si>
  <si>
    <t>英昌府</t>
  </si>
  <si>
    <t>常州地泰科特</t>
  </si>
  <si>
    <t>贵州万峰矿业有限公司兴义市白碗窑镇超强煤矿</t>
  </si>
  <si>
    <t>陈德云</t>
  </si>
  <si>
    <t>朝阳煤矿</t>
  </si>
  <si>
    <t>采煤机、皮带机、刮板输送机已到货，支架已采购，未到货</t>
  </si>
  <si>
    <t>殷昌龙</t>
  </si>
  <si>
    <t>贵州黔越矿业有限公司贞丰县挽澜乡岔河联营煤矿</t>
  </si>
  <si>
    <t>2019年6-7月</t>
  </si>
  <si>
    <t>设备购置阶段，还未进行安装</t>
  </si>
  <si>
    <t>2019年12月30日前</t>
  </si>
  <si>
    <t>西安博深安全科技有限公司</t>
  </si>
  <si>
    <t>陈金祥</t>
  </si>
  <si>
    <t>贵州黔越矿业有限公司贞丰县挽澜乡新鸿发煤矿</t>
  </si>
  <si>
    <t>2018年11-12月</t>
  </si>
  <si>
    <t>综合管控平台、工业网络、通风子系统、排水子系统、供配电子系统、视频监控系统、信息导引及发布系统</t>
  </si>
  <si>
    <t>杨秀斌</t>
  </si>
  <si>
    <t>贵州中纸投资有限公司晴隆县中营镇新华煤矿</t>
  </si>
  <si>
    <t>综合机械化改造119</t>
  </si>
  <si>
    <t>裴兴龙</t>
  </si>
  <si>
    <t>2019年未申报机械化、只报智能化，下拨资金名称有误</t>
  </si>
  <si>
    <t>该矿未申报机械化，但是拨付了机械化资金</t>
  </si>
  <si>
    <t>辅助系统智能化改造240</t>
  </si>
  <si>
    <t>贵州世纪华鼎能源投资有限公司</t>
  </si>
  <si>
    <t>贵州世纪华鼎能源投资有限公司晴隆县鸡场镇源兴煤矿</t>
  </si>
  <si>
    <t>2019.5.15</t>
  </si>
  <si>
    <t>2019.5.27</t>
  </si>
  <si>
    <t>樊勇</t>
  </si>
  <si>
    <t>普安县楼下安宁煤矿</t>
  </si>
  <si>
    <t>陈维祥</t>
  </si>
  <si>
    <t>表5:</t>
  </si>
  <si>
    <t>煤矿智能机械化升级改造资金拨付情况（截至2019年4月30日）</t>
  </si>
  <si>
    <t>所在市</t>
  </si>
  <si>
    <t>2017年申报资金拨付（单位：万元）</t>
  </si>
  <si>
    <t>2018年申报资金拨付（单位：万元）</t>
  </si>
  <si>
    <t>2019年申报资金拨付（单位：万元）</t>
  </si>
  <si>
    <t>汇总数</t>
  </si>
  <si>
    <t>2017年申报预拨资金</t>
  </si>
  <si>
    <t>拨付到矿资金</t>
  </si>
  <si>
    <t>已补清算资金</t>
  </si>
  <si>
    <t>应补资金（a）</t>
  </si>
  <si>
    <t>应拨付总资金（s）</t>
  </si>
  <si>
    <t>2017年预拨加清算资金</t>
  </si>
  <si>
    <t>2017年申报项目到矿资金占比</t>
  </si>
  <si>
    <t>2018年预拨资金</t>
  </si>
  <si>
    <t>2018年预拨加清算资金</t>
  </si>
  <si>
    <t>2018年申报项目到矿资金占比</t>
  </si>
  <si>
    <t>2019年预拨资金</t>
  </si>
  <si>
    <t>已拨付资金总和</t>
  </si>
  <si>
    <t>拨付到矿资金总和</t>
  </si>
  <si>
    <t>到矿资金占比</t>
  </si>
  <si>
    <t>预拨至县财政资金</t>
  </si>
  <si>
    <t>第二批预拨资金</t>
  </si>
  <si>
    <t>第一批公示清算资金</t>
  </si>
  <si>
    <t>第二批清算资金</t>
  </si>
  <si>
    <t>第三批清算资金</t>
  </si>
  <si>
    <t>奖励比例（1.3）</t>
  </si>
  <si>
    <t>第一批清算资金</t>
  </si>
  <si>
    <t>毕节市</t>
  </si>
  <si>
    <t>六盘水市</t>
  </si>
  <si>
    <t>黔西南州</t>
  </si>
  <si>
    <t>遵义市</t>
  </si>
  <si>
    <t>安顺市</t>
  </si>
  <si>
    <t>黔南州</t>
  </si>
  <si>
    <t>贵阳市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</si>
</sst>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;@"/>
    <numFmt numFmtId="179" formatCode="0.00_ "/>
    <numFmt numFmtId="180" formatCode="yyyy&quot;年&quot;m&quot;月&quot;d&quot;日&quot;;@"/>
  </numFmts>
  <fonts count="7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0"/>
    </font>
    <font>
      <sz val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0"/>
      <name val="仿宋_GB2312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0"/>
      <name val="Times New Roman"/>
      <charset val="0"/>
    </font>
    <font>
      <sz val="11"/>
      <name val="Times New Roman"/>
      <charset val="134"/>
    </font>
    <font>
      <sz val="11"/>
      <name val="宋体"/>
      <charset val="0"/>
    </font>
    <font>
      <sz val="11"/>
      <name val="Times New Roman"/>
      <charset val="0"/>
    </font>
    <font>
      <sz val="9"/>
      <name val="Times New Roman"/>
      <charset val="0"/>
    </font>
    <font>
      <b/>
      <sz val="9"/>
      <name val="Times New Roman"/>
      <charset val="0"/>
    </font>
    <font>
      <sz val="10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8"/>
      <color indexed="10"/>
      <name val="宋体"/>
      <charset val="134"/>
    </font>
    <font>
      <sz val="10"/>
      <color indexed="8"/>
      <name val="宋体"/>
      <charset val="134"/>
    </font>
    <font>
      <sz val="10"/>
      <color theme="3"/>
      <name val="宋体"/>
      <charset val="134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0"/>
    </font>
    <font>
      <sz val="9"/>
      <color indexed="8"/>
      <name val="宋体"/>
      <charset val="0"/>
    </font>
    <font>
      <sz val="9"/>
      <color indexed="8"/>
      <name val="Times New Roman"/>
      <charset val="0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2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54" fillId="0" borderId="0"/>
    <xf numFmtId="42" fontId="0" fillId="0" borderId="0" applyFon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60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4" fillId="0" borderId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54" fillId="0" borderId="0"/>
    <xf numFmtId="0" fontId="58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/>
    <xf numFmtId="0" fontId="53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54" fillId="0" borderId="0"/>
    <xf numFmtId="0" fontId="64" fillId="0" borderId="20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3" fillId="10" borderId="19" applyNumberFormat="0" applyAlignment="0" applyProtection="0">
      <alignment vertical="center"/>
    </xf>
    <xf numFmtId="0" fontId="57" fillId="10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8" fillId="29" borderId="21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 applyProtection="0">
      <alignment vertical="center"/>
    </xf>
    <xf numFmtId="0" fontId="19" fillId="0" borderId="0">
      <alignment vertical="center"/>
    </xf>
    <xf numFmtId="0" fontId="71" fillId="0" borderId="0" applyProtection="0">
      <alignment vertical="center"/>
    </xf>
    <xf numFmtId="0" fontId="19" fillId="0" borderId="0" applyProtection="0">
      <alignment vertical="center"/>
    </xf>
    <xf numFmtId="0" fontId="72" fillId="0" borderId="0">
      <alignment vertical="center"/>
    </xf>
    <xf numFmtId="0" fontId="19" fillId="0" borderId="0">
      <alignment vertical="center"/>
    </xf>
    <xf numFmtId="0" fontId="5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49" fontId="14" fillId="0" borderId="1" xfId="69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63" applyNumberFormat="1" applyFont="1" applyFill="1" applyBorder="1" applyAlignment="1">
      <alignment horizontal="center" vertical="center" wrapText="1"/>
    </xf>
    <xf numFmtId="49" fontId="17" fillId="0" borderId="1" xfId="74" applyNumberFormat="1" applyFont="1" applyFill="1" applyBorder="1" applyAlignment="1">
      <alignment horizontal="center" vertical="center" wrapText="1"/>
    </xf>
    <xf numFmtId="57" fontId="7" fillId="0" borderId="1" xfId="84" applyNumberFormat="1" applyFont="1" applyFill="1" applyBorder="1" applyAlignment="1">
      <alignment horizontal="center" vertical="center" wrapText="1"/>
    </xf>
    <xf numFmtId="0" fontId="7" fillId="0" borderId="1" xfId="84" applyFont="1" applyFill="1" applyBorder="1" applyAlignment="1">
      <alignment horizontal="center" vertical="center" wrapText="1"/>
    </xf>
    <xf numFmtId="49" fontId="7" fillId="0" borderId="1" xfId="84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7" fillId="0" borderId="5" xfId="84" applyFont="1" applyFill="1" applyBorder="1" applyAlignment="1">
      <alignment horizontal="center" vertical="center" wrapText="1"/>
    </xf>
    <xf numFmtId="0" fontId="7" fillId="0" borderId="5" xfId="84" applyFont="1" applyFill="1" applyBorder="1" applyAlignment="1">
      <alignment vertical="center" wrapText="1"/>
    </xf>
    <xf numFmtId="0" fontId="7" fillId="0" borderId="6" xfId="84" applyFont="1" applyFill="1" applyBorder="1" applyAlignment="1">
      <alignment horizontal="center" vertical="center" wrapText="1"/>
    </xf>
    <xf numFmtId="0" fontId="7" fillId="0" borderId="11" xfId="84" applyFont="1" applyFill="1" applyBorder="1" applyAlignment="1">
      <alignment vertical="center" wrapText="1"/>
    </xf>
    <xf numFmtId="0" fontId="7" fillId="0" borderId="11" xfId="84" applyFont="1" applyFill="1" applyBorder="1" applyAlignment="1">
      <alignment horizontal="center" vertical="center" wrapText="1"/>
    </xf>
    <xf numFmtId="0" fontId="7" fillId="0" borderId="6" xfId="84" applyFont="1" applyFill="1" applyBorder="1" applyAlignment="1">
      <alignment vertical="center" wrapText="1"/>
    </xf>
    <xf numFmtId="49" fontId="10" fillId="0" borderId="1" xfId="7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73" applyNumberFormat="1" applyFont="1" applyFill="1" applyBorder="1" applyAlignment="1">
      <alignment horizontal="center" vertical="center" wrapText="1"/>
    </xf>
    <xf numFmtId="179" fontId="10" fillId="0" borderId="1" xfId="67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68" applyNumberFormat="1" applyFont="1" applyFill="1" applyBorder="1" applyAlignment="1" applyProtection="1">
      <alignment horizontal="center" vertical="center" wrapText="1"/>
    </xf>
    <xf numFmtId="57" fontId="10" fillId="0" borderId="1" xfId="0" applyNumberFormat="1" applyFont="1" applyFill="1" applyBorder="1" applyAlignment="1">
      <alignment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10" fillId="0" borderId="1" xfId="68" applyFont="1" applyFill="1" applyBorder="1" applyAlignment="1" applyProtection="1">
      <alignment horizontal="center" vertical="center" wrapText="1"/>
    </xf>
    <xf numFmtId="49" fontId="10" fillId="0" borderId="1" xfId="68" applyNumberFormat="1" applyFont="1" applyFill="1" applyBorder="1" applyAlignment="1" applyProtection="1">
      <alignment horizontal="center" vertical="center" wrapText="1"/>
    </xf>
    <xf numFmtId="0" fontId="22" fillId="0" borderId="1" xfId="68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68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68" applyFont="1" applyFill="1" applyBorder="1" applyAlignment="1" applyProtection="1">
      <alignment horizontal="center" vertical="center" wrapText="1"/>
    </xf>
    <xf numFmtId="0" fontId="20" fillId="0" borderId="1" xfId="68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68" applyNumberFormat="1" applyFont="1" applyFill="1" applyBorder="1" applyAlignment="1" applyProtection="1">
      <alignment horizontal="center" vertical="center" wrapText="1"/>
    </xf>
    <xf numFmtId="0" fontId="20" fillId="0" borderId="1" xfId="68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10" fillId="3" borderId="1" xfId="68" applyFont="1" applyFill="1" applyBorder="1" applyAlignment="1" applyProtection="1">
      <alignment horizontal="center" vertical="center" wrapText="1"/>
    </xf>
    <xf numFmtId="49" fontId="10" fillId="3" borderId="1" xfId="68" applyNumberFormat="1" applyFont="1" applyFill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3" fillId="2" borderId="1" xfId="68" applyFont="1" applyFill="1" applyBorder="1" applyAlignment="1" applyProtection="1">
      <alignment horizontal="center" vertical="center" wrapText="1"/>
    </xf>
    <xf numFmtId="0" fontId="22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20" fillId="0" borderId="1" xfId="57" applyFont="1" applyFill="1" applyBorder="1" applyAlignment="1">
      <alignment horizontal="center" vertical="center" wrapText="1"/>
    </xf>
    <xf numFmtId="49" fontId="10" fillId="0" borderId="1" xfId="57" applyNumberFormat="1" applyFont="1" applyFill="1" applyBorder="1" applyAlignment="1">
      <alignment horizontal="center" vertical="center" wrapText="1"/>
    </xf>
    <xf numFmtId="49" fontId="22" fillId="0" borderId="1" xfId="57" applyNumberFormat="1" applyFont="1" applyFill="1" applyBorder="1" applyAlignment="1">
      <alignment horizontal="center" vertical="center" wrapText="1"/>
    </xf>
    <xf numFmtId="0" fontId="10" fillId="4" borderId="1" xfId="57" applyFont="1" applyFill="1" applyBorder="1" applyAlignment="1">
      <alignment horizontal="center" vertical="center" wrapText="1"/>
    </xf>
    <xf numFmtId="0" fontId="22" fillId="0" borderId="1" xfId="57" applyNumberFormat="1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0" fontId="22" fillId="0" borderId="1" xfId="60" applyNumberFormat="1" applyFont="1" applyFill="1" applyBorder="1" applyAlignment="1">
      <alignment horizontal="center" vertical="center" wrapText="1"/>
    </xf>
    <xf numFmtId="49" fontId="20" fillId="0" borderId="1" xfId="57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2" fillId="0" borderId="5" xfId="57" applyFont="1" applyFill="1" applyBorder="1" applyAlignment="1">
      <alignment horizontal="center" vertical="center" wrapText="1"/>
    </xf>
    <xf numFmtId="0" fontId="22" fillId="0" borderId="6" xfId="57" applyFont="1" applyFill="1" applyBorder="1" applyAlignment="1">
      <alignment horizontal="center" vertical="center" wrapText="1"/>
    </xf>
    <xf numFmtId="0" fontId="22" fillId="2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5" xfId="57" applyFont="1" applyFill="1" applyBorder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69" applyNumberFormat="1" applyFont="1" applyFill="1" applyBorder="1" applyAlignment="1">
      <alignment vertical="center" wrapText="1"/>
    </xf>
    <xf numFmtId="57" fontId="10" fillId="0" borderId="5" xfId="0" applyNumberFormat="1" applyFont="1" applyFill="1" applyBorder="1" applyAlignment="1">
      <alignment horizontal="center" vertical="center" wrapText="1"/>
    </xf>
    <xf numFmtId="57" fontId="10" fillId="0" borderId="6" xfId="0" applyNumberFormat="1" applyFont="1" applyFill="1" applyBorder="1" applyAlignment="1">
      <alignment horizontal="center" vertical="center" wrapText="1"/>
    </xf>
    <xf numFmtId="49" fontId="22" fillId="0" borderId="1" xfId="68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57" fontId="7" fillId="0" borderId="5" xfId="79" applyNumberFormat="1" applyFont="1" applyFill="1" applyBorder="1" applyAlignment="1">
      <alignment horizontal="center" vertical="center"/>
    </xf>
    <xf numFmtId="0" fontId="7" fillId="0" borderId="5" xfId="79" applyFont="1" applyFill="1" applyBorder="1" applyAlignment="1">
      <alignment horizontal="center" vertical="center"/>
    </xf>
    <xf numFmtId="57" fontId="7" fillId="0" borderId="5" xfId="79" applyNumberFormat="1" applyFont="1" applyFill="1" applyBorder="1" applyAlignment="1">
      <alignment horizontal="center" vertical="center" wrapText="1"/>
    </xf>
    <xf numFmtId="0" fontId="7" fillId="0" borderId="5" xfId="79" applyFont="1" applyFill="1" applyBorder="1" applyAlignment="1">
      <alignment horizontal="center" vertical="center" wrapText="1"/>
    </xf>
    <xf numFmtId="0" fontId="7" fillId="0" borderId="6" xfId="79" applyFont="1" applyFill="1" applyBorder="1" applyAlignment="1">
      <alignment horizontal="center" vertical="center"/>
    </xf>
    <xf numFmtId="0" fontId="7" fillId="0" borderId="6" xfId="79" applyFont="1" applyFill="1" applyBorder="1" applyAlignment="1">
      <alignment horizontal="center" vertical="center" wrapText="1"/>
    </xf>
    <xf numFmtId="0" fontId="7" fillId="0" borderId="11" xfId="79" applyFont="1" applyFill="1" applyBorder="1" applyAlignment="1">
      <alignment horizontal="center" vertical="center"/>
    </xf>
    <xf numFmtId="57" fontId="7" fillId="0" borderId="1" xfId="79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 wrapText="1"/>
    </xf>
    <xf numFmtId="57" fontId="10" fillId="0" borderId="5" xfId="83" applyNumberFormat="1" applyFont="1" applyFill="1" applyBorder="1" applyAlignment="1">
      <alignment horizontal="center" vertical="center"/>
    </xf>
    <xf numFmtId="0" fontId="10" fillId="0" borderId="5" xfId="83" applyFont="1" applyFill="1" applyBorder="1" applyAlignment="1">
      <alignment horizontal="center" vertical="center"/>
    </xf>
    <xf numFmtId="0" fontId="10" fillId="0" borderId="5" xfId="83" applyFont="1" applyFill="1" applyBorder="1" applyAlignment="1">
      <alignment horizontal="center" vertical="center" wrapText="1"/>
    </xf>
    <xf numFmtId="57" fontId="10" fillId="0" borderId="6" xfId="83" applyNumberFormat="1" applyFont="1" applyFill="1" applyBorder="1" applyAlignment="1">
      <alignment horizontal="center" vertical="center"/>
    </xf>
    <xf numFmtId="0" fontId="10" fillId="0" borderId="6" xfId="83" applyFont="1" applyFill="1" applyBorder="1" applyAlignment="1">
      <alignment horizontal="center" vertical="center"/>
    </xf>
    <xf numFmtId="0" fontId="10" fillId="0" borderId="11" xfId="83" applyFont="1" applyFill="1" applyBorder="1" applyAlignment="1">
      <alignment horizontal="center" vertical="center" wrapText="1"/>
    </xf>
    <xf numFmtId="0" fontId="10" fillId="0" borderId="11" xfId="83" applyFont="1" applyFill="1" applyBorder="1" applyAlignment="1">
      <alignment horizontal="center" vertical="center"/>
    </xf>
    <xf numFmtId="57" fontId="10" fillId="0" borderId="1" xfId="83" applyNumberFormat="1" applyFont="1" applyFill="1" applyBorder="1" applyAlignment="1">
      <alignment horizontal="center" vertical="center"/>
    </xf>
    <xf numFmtId="0" fontId="10" fillId="0" borderId="1" xfId="83" applyFont="1" applyFill="1" applyBorder="1" applyAlignment="1">
      <alignment horizontal="center" vertical="center"/>
    </xf>
    <xf numFmtId="0" fontId="10" fillId="0" borderId="6" xfId="83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80" applyNumberFormat="1" applyFont="1" applyFill="1" applyBorder="1" applyAlignment="1">
      <alignment horizontal="center" vertical="center"/>
    </xf>
    <xf numFmtId="57" fontId="7" fillId="0" borderId="1" xfId="57" applyNumberFormat="1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1" xfId="80" applyFont="1" applyFill="1" applyBorder="1" applyAlignment="1">
      <alignment horizontal="center" vertical="center" wrapText="1"/>
    </xf>
    <xf numFmtId="57" fontId="7" fillId="0" borderId="5" xfId="80" applyNumberFormat="1" applyFont="1" applyFill="1" applyBorder="1" applyAlignment="1">
      <alignment horizontal="center" vertical="center"/>
    </xf>
    <xf numFmtId="0" fontId="7" fillId="0" borderId="5" xfId="80" applyFont="1" applyFill="1" applyBorder="1" applyAlignment="1">
      <alignment horizontal="center" vertical="center"/>
    </xf>
    <xf numFmtId="0" fontId="7" fillId="0" borderId="5" xfId="80" applyFont="1" applyFill="1" applyBorder="1" applyAlignment="1">
      <alignment horizontal="center" vertical="center" wrapText="1"/>
    </xf>
    <xf numFmtId="0" fontId="7" fillId="0" borderId="6" xfId="80" applyFont="1" applyFill="1" applyBorder="1" applyAlignment="1">
      <alignment horizontal="center" vertical="center"/>
    </xf>
    <xf numFmtId="0" fontId="7" fillId="0" borderId="11" xfId="80" applyFont="1" applyFill="1" applyBorder="1" applyAlignment="1">
      <alignment horizontal="center" vertical="center"/>
    </xf>
    <xf numFmtId="57" fontId="7" fillId="0" borderId="5" xfId="57" applyNumberFormat="1" applyFont="1" applyFill="1" applyBorder="1" applyAlignment="1">
      <alignment horizontal="center" vertical="center" wrapText="1"/>
    </xf>
    <xf numFmtId="57" fontId="7" fillId="0" borderId="6" xfId="57" applyNumberFormat="1" applyFont="1" applyFill="1" applyBorder="1" applyAlignment="1">
      <alignment horizontal="center" vertical="center" wrapText="1"/>
    </xf>
    <xf numFmtId="57" fontId="7" fillId="0" borderId="5" xfId="80" applyNumberFormat="1" applyFont="1" applyFill="1" applyBorder="1" applyAlignment="1">
      <alignment horizontal="center" vertical="center" wrapText="1"/>
    </xf>
    <xf numFmtId="57" fontId="7" fillId="0" borderId="6" xfId="80" applyNumberFormat="1" applyFont="1" applyFill="1" applyBorder="1" applyAlignment="1">
      <alignment horizontal="center" vertical="center"/>
    </xf>
    <xf numFmtId="0" fontId="7" fillId="0" borderId="11" xfId="80" applyFont="1" applyFill="1" applyBorder="1" applyAlignment="1">
      <alignment horizontal="center" vertical="center" wrapText="1"/>
    </xf>
    <xf numFmtId="0" fontId="7" fillId="0" borderId="6" xfId="8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57" fontId="18" fillId="0" borderId="1" xfId="81" applyNumberFormat="1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57" fontId="18" fillId="0" borderId="6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17" fillId="0" borderId="1" xfId="68" applyNumberFormat="1" applyFont="1" applyFill="1" applyBorder="1" applyAlignment="1" applyProtection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24" fillId="0" borderId="1" xfId="68" applyNumberFormat="1" applyFont="1" applyFill="1" applyBorder="1" applyAlignment="1" applyProtection="1">
      <alignment horizontal="center" vertical="center" wrapText="1"/>
    </xf>
    <xf numFmtId="0" fontId="10" fillId="0" borderId="1" xfId="83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10" fontId="22" fillId="0" borderId="1" xfId="68" applyNumberFormat="1" applyFont="1" applyFill="1" applyBorder="1" applyAlignment="1" applyProtection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10" fontId="20" fillId="0" borderId="1" xfId="68" applyNumberFormat="1" applyFont="1" applyFill="1" applyBorder="1" applyAlignment="1" applyProtection="1">
      <alignment horizontal="center" vertical="center" wrapText="1"/>
    </xf>
    <xf numFmtId="0" fontId="10" fillId="0" borderId="1" xfId="68" applyNumberFormat="1" applyFont="1" applyFill="1" applyBorder="1" applyAlignment="1" applyProtection="1">
      <alignment horizontal="center" vertical="center" wrapText="1"/>
    </xf>
    <xf numFmtId="49" fontId="17" fillId="0" borderId="1" xfId="57" applyNumberFormat="1" applyFont="1" applyFill="1" applyBorder="1" applyAlignment="1">
      <alignment horizontal="center" vertical="center" wrapText="1"/>
    </xf>
    <xf numFmtId="49" fontId="27" fillId="0" borderId="1" xfId="57" applyNumberFormat="1" applyFont="1" applyFill="1" applyBorder="1" applyAlignment="1">
      <alignment horizontal="center" vertical="center" wrapText="1"/>
    </xf>
    <xf numFmtId="10" fontId="22" fillId="0" borderId="1" xfId="57" applyNumberFormat="1" applyFont="1" applyFill="1" applyBorder="1" applyAlignment="1">
      <alignment horizontal="center" vertical="center" wrapText="1"/>
    </xf>
    <xf numFmtId="49" fontId="17" fillId="0" borderId="1" xfId="60" applyNumberFormat="1" applyFont="1" applyFill="1" applyBorder="1" applyAlignment="1">
      <alignment horizontal="center" vertical="center" wrapText="1"/>
    </xf>
    <xf numFmtId="10" fontId="22" fillId="0" borderId="1" xfId="60" applyNumberFormat="1" applyFont="1" applyFill="1" applyBorder="1" applyAlignment="1">
      <alignment horizontal="center" vertical="center" wrapText="1"/>
    </xf>
    <xf numFmtId="49" fontId="24" fillId="0" borderId="1" xfId="57" applyNumberFormat="1" applyFont="1" applyFill="1" applyBorder="1" applyAlignment="1">
      <alignment horizontal="center" vertical="center" wrapText="1"/>
    </xf>
    <xf numFmtId="10" fontId="20" fillId="0" borderId="1" xfId="57" applyNumberFormat="1" applyFont="1" applyFill="1" applyBorder="1" applyAlignment="1">
      <alignment horizontal="center" vertical="center" wrapText="1"/>
    </xf>
    <xf numFmtId="0" fontId="22" fillId="0" borderId="1" xfId="63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 wrapText="1"/>
    </xf>
    <xf numFmtId="49" fontId="10" fillId="0" borderId="1" xfId="63" applyNumberFormat="1" applyFont="1" applyFill="1" applyBorder="1" applyAlignment="1">
      <alignment horizontal="center" vertical="center" wrapText="1"/>
    </xf>
    <xf numFmtId="49" fontId="22" fillId="0" borderId="1" xfId="63" applyNumberFormat="1" applyFont="1" applyFill="1" applyBorder="1" applyAlignment="1">
      <alignment horizontal="center" vertical="center" wrapText="1"/>
    </xf>
    <xf numFmtId="0" fontId="22" fillId="0" borderId="1" xfId="60" applyFont="1" applyFill="1" applyBorder="1" applyAlignment="1">
      <alignment horizontal="center" vertical="center" wrapText="1"/>
    </xf>
    <xf numFmtId="0" fontId="13" fillId="0" borderId="1" xfId="63" applyFont="1" applyFill="1" applyBorder="1" applyAlignment="1">
      <alignment horizontal="center" vertical="center" wrapText="1"/>
    </xf>
    <xf numFmtId="0" fontId="20" fillId="0" borderId="1" xfId="63" applyFont="1" applyFill="1" applyBorder="1" applyAlignment="1">
      <alignment horizontal="center" vertical="center" wrapText="1"/>
    </xf>
    <xf numFmtId="49" fontId="20" fillId="0" borderId="1" xfId="60" applyNumberFormat="1" applyFont="1" applyFill="1" applyBorder="1" applyAlignment="1">
      <alignment horizontal="center" vertical="center" wrapText="1"/>
    </xf>
    <xf numFmtId="0" fontId="20" fillId="0" borderId="1" xfId="6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2" fillId="0" borderId="1" xfId="60" applyNumberFormat="1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 wrapText="1"/>
    </xf>
    <xf numFmtId="0" fontId="22" fillId="3" borderId="5" xfId="60" applyFont="1" applyFill="1" applyBorder="1" applyAlignment="1">
      <alignment horizontal="center" vertical="center" wrapText="1"/>
    </xf>
    <xf numFmtId="0" fontId="10" fillId="3" borderId="5" xfId="60" applyFont="1" applyFill="1" applyBorder="1" applyAlignment="1">
      <alignment horizontal="center" vertical="center" wrapText="1"/>
    </xf>
    <xf numFmtId="0" fontId="10" fillId="0" borderId="5" xfId="60" applyFont="1" applyFill="1" applyBorder="1" applyAlignment="1">
      <alignment horizontal="center" vertical="center" wrapText="1"/>
    </xf>
    <xf numFmtId="0" fontId="22" fillId="3" borderId="6" xfId="60" applyFont="1" applyFill="1" applyBorder="1" applyAlignment="1">
      <alignment horizontal="center" vertical="center" wrapText="1"/>
    </xf>
    <xf numFmtId="0" fontId="10" fillId="0" borderId="6" xfId="60" applyFont="1" applyFill="1" applyBorder="1" applyAlignment="1">
      <alignment horizontal="center" vertical="center" wrapText="1"/>
    </xf>
    <xf numFmtId="0" fontId="10" fillId="3" borderId="6" xfId="6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2" fillId="0" borderId="5" xfId="63" applyFont="1" applyFill="1" applyBorder="1" applyAlignment="1">
      <alignment horizontal="center" vertical="center" wrapText="1"/>
    </xf>
    <xf numFmtId="0" fontId="22" fillId="0" borderId="6" xfId="63" applyFont="1" applyFill="1" applyBorder="1" applyAlignment="1">
      <alignment horizontal="center" vertical="center" wrapText="1"/>
    </xf>
    <xf numFmtId="0" fontId="22" fillId="0" borderId="6" xfId="60" applyFont="1" applyFill="1" applyBorder="1" applyAlignment="1">
      <alignment horizontal="center" vertical="center" wrapText="1"/>
    </xf>
    <xf numFmtId="0" fontId="22" fillId="0" borderId="5" xfId="60" applyFont="1" applyFill="1" applyBorder="1" applyAlignment="1">
      <alignment horizontal="center" vertical="center" wrapText="1"/>
    </xf>
    <xf numFmtId="0" fontId="22" fillId="0" borderId="11" xfId="6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57" fontId="7" fillId="0" borderId="1" xfId="84" applyNumberFormat="1" applyFont="1" applyFill="1" applyBorder="1" applyAlignment="1">
      <alignment horizontal="center" vertical="center"/>
    </xf>
    <xf numFmtId="0" fontId="7" fillId="0" borderId="1" xfId="84" applyFont="1" applyFill="1" applyBorder="1" applyAlignment="1">
      <alignment horizontal="center" vertical="center"/>
    </xf>
    <xf numFmtId="57" fontId="7" fillId="0" borderId="5" xfId="84" applyNumberFormat="1" applyFont="1" applyFill="1" applyBorder="1" applyAlignment="1">
      <alignment horizontal="center" vertical="center"/>
    </xf>
    <xf numFmtId="0" fontId="7" fillId="0" borderId="5" xfId="84" applyFont="1" applyFill="1" applyBorder="1" applyAlignment="1">
      <alignment horizontal="center" vertical="center"/>
    </xf>
    <xf numFmtId="57" fontId="7" fillId="0" borderId="6" xfId="84" applyNumberFormat="1" applyFont="1" applyFill="1" applyBorder="1" applyAlignment="1">
      <alignment horizontal="center" vertical="center"/>
    </xf>
    <xf numFmtId="0" fontId="7" fillId="0" borderId="6" xfId="84" applyFont="1" applyFill="1" applyBorder="1" applyAlignment="1">
      <alignment horizontal="center" vertical="center"/>
    </xf>
    <xf numFmtId="0" fontId="7" fillId="0" borderId="11" xfId="84" applyFont="1" applyFill="1" applyBorder="1" applyAlignment="1">
      <alignment horizontal="center" vertical="center"/>
    </xf>
    <xf numFmtId="0" fontId="7" fillId="0" borderId="1" xfId="84" applyFont="1" applyFill="1" applyBorder="1" applyAlignment="1">
      <alignment horizontal="left" vertical="center" wrapText="1"/>
    </xf>
    <xf numFmtId="57" fontId="10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57" fontId="10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57" fontId="7" fillId="0" borderId="6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57" fontId="7" fillId="0" borderId="5" xfId="0" applyNumberFormat="1" applyFont="1" applyFill="1" applyBorder="1" applyAlignment="1">
      <alignment horizontal="center" vertical="center"/>
    </xf>
    <xf numFmtId="57" fontId="7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57" fontId="7" fillId="0" borderId="5" xfId="82" applyNumberFormat="1" applyFont="1" applyFill="1" applyBorder="1" applyAlignment="1">
      <alignment horizontal="center" vertical="center"/>
    </xf>
    <xf numFmtId="0" fontId="7" fillId="0" borderId="5" xfId="82" applyFont="1" applyFill="1" applyBorder="1" applyAlignment="1">
      <alignment horizontal="center" vertical="center"/>
    </xf>
    <xf numFmtId="0" fontId="7" fillId="0" borderId="5" xfId="82" applyNumberFormat="1" applyFont="1" applyFill="1" applyBorder="1" applyAlignment="1">
      <alignment horizontal="center" vertical="center" wrapText="1"/>
    </xf>
    <xf numFmtId="0" fontId="7" fillId="0" borderId="6" xfId="82" applyFont="1" applyFill="1" applyBorder="1" applyAlignment="1">
      <alignment horizontal="center" vertical="center"/>
    </xf>
    <xf numFmtId="0" fontId="7" fillId="0" borderId="6" xfId="82" applyNumberFormat="1" applyFont="1" applyFill="1" applyBorder="1" applyAlignment="1">
      <alignment horizontal="center" vertical="center" wrapText="1"/>
    </xf>
    <xf numFmtId="57" fontId="10" fillId="0" borderId="1" xfId="31" applyNumberFormat="1" applyFont="1" applyFill="1" applyBorder="1" applyAlignment="1">
      <alignment horizontal="center" vertical="center"/>
    </xf>
    <xf numFmtId="0" fontId="10" fillId="0" borderId="1" xfId="31" applyFont="1" applyFill="1" applyBorder="1" applyAlignment="1">
      <alignment horizontal="center" vertical="center"/>
    </xf>
    <xf numFmtId="0" fontId="10" fillId="0" borderId="1" xfId="31" applyFont="1" applyFill="1" applyBorder="1" applyAlignment="1">
      <alignment horizontal="center" vertical="center" wrapText="1"/>
    </xf>
    <xf numFmtId="49" fontId="10" fillId="0" borderId="1" xfId="68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0" fontId="22" fillId="0" borderId="1" xfId="63" applyNumberFormat="1" applyFont="1" applyFill="1" applyBorder="1" applyAlignment="1">
      <alignment horizontal="center" vertical="center" wrapText="1"/>
    </xf>
    <xf numFmtId="49" fontId="27" fillId="0" borderId="1" xfId="63" applyNumberFormat="1" applyFont="1" applyFill="1" applyBorder="1" applyAlignment="1">
      <alignment horizontal="center" vertical="center" wrapText="1"/>
    </xf>
    <xf numFmtId="49" fontId="24" fillId="0" borderId="1" xfId="60" applyNumberFormat="1" applyFont="1" applyFill="1" applyBorder="1" applyAlignment="1">
      <alignment horizontal="center" vertical="center" wrapText="1"/>
    </xf>
    <xf numFmtId="10" fontId="20" fillId="0" borderId="1" xfId="6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7" fillId="0" borderId="1" xfId="60" applyNumberFormat="1" applyFont="1" applyFill="1" applyBorder="1" applyAlignment="1">
      <alignment horizontal="center" vertical="center" wrapText="1"/>
    </xf>
    <xf numFmtId="0" fontId="10" fillId="0" borderId="1" xfId="60" applyNumberFormat="1" applyFont="1" applyFill="1" applyBorder="1" applyAlignment="1">
      <alignment horizontal="center" vertical="center" wrapText="1"/>
    </xf>
    <xf numFmtId="10" fontId="10" fillId="0" borderId="5" xfId="60" applyNumberFormat="1" applyFont="1" applyFill="1" applyBorder="1" applyAlignment="1">
      <alignment horizontal="center" vertical="center" wrapText="1"/>
    </xf>
    <xf numFmtId="10" fontId="10" fillId="0" borderId="6" xfId="6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 wrapText="1"/>
    </xf>
    <xf numFmtId="10" fontId="10" fillId="0" borderId="6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66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57" fontId="10" fillId="0" borderId="1" xfId="7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76" fontId="32" fillId="0" borderId="0" xfId="0" applyNumberFormat="1" applyFont="1" applyAlignment="1">
      <alignment horizontal="center" vertical="center" wrapText="1"/>
    </xf>
    <xf numFmtId="177" fontId="32" fillId="0" borderId="0" xfId="0" applyNumberFormat="1" applyFont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177" fontId="3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5" xfId="60" applyFont="1" applyFill="1" applyBorder="1" applyAlignment="1">
      <alignment horizontal="center" vertical="center" wrapText="1"/>
    </xf>
    <xf numFmtId="0" fontId="7" fillId="0" borderId="6" xfId="60" applyFont="1" applyFill="1" applyBorder="1" applyAlignment="1">
      <alignment horizontal="center" vertical="center" wrapText="1"/>
    </xf>
    <xf numFmtId="177" fontId="7" fillId="0" borderId="5" xfId="68" applyNumberFormat="1" applyFont="1" applyFill="1" applyBorder="1" applyAlignment="1">
      <alignment horizontal="center" vertical="center" wrapText="1"/>
    </xf>
    <xf numFmtId="0" fontId="7" fillId="0" borderId="11" xfId="60" applyFont="1" applyFill="1" applyBorder="1" applyAlignment="1">
      <alignment horizontal="center" vertical="center" wrapText="1"/>
    </xf>
    <xf numFmtId="177" fontId="7" fillId="0" borderId="11" xfId="68" applyNumberFormat="1" applyFont="1" applyFill="1" applyBorder="1" applyAlignment="1">
      <alignment horizontal="center" vertical="center" wrapText="1"/>
    </xf>
    <xf numFmtId="177" fontId="7" fillId="0" borderId="6" xfId="68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177" fontId="7" fillId="0" borderId="1" xfId="68" applyNumberFormat="1" applyFont="1" applyFill="1" applyBorder="1" applyAlignment="1">
      <alignment horizontal="center" vertical="center" wrapText="1"/>
    </xf>
    <xf numFmtId="0" fontId="7" fillId="0" borderId="5" xfId="60" applyNumberFormat="1" applyFont="1" applyFill="1" applyBorder="1" applyAlignment="1">
      <alignment horizontal="center" vertical="center" wrapText="1"/>
    </xf>
    <xf numFmtId="0" fontId="7" fillId="0" borderId="6" xfId="6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1" xfId="57" applyFont="1" applyFill="1" applyBorder="1" applyAlignment="1">
      <alignment horizontal="center" vertical="center" wrapText="1"/>
    </xf>
    <xf numFmtId="0" fontId="7" fillId="0" borderId="1" xfId="66" applyNumberFormat="1" applyFont="1" applyBorder="1" applyAlignment="1">
      <alignment horizontal="center" vertical="center" wrapText="1"/>
    </xf>
    <xf numFmtId="0" fontId="14" fillId="0" borderId="1" xfId="63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177" fontId="7" fillId="0" borderId="1" xfId="60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177" fontId="14" fillId="0" borderId="1" xfId="60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7" fillId="0" borderId="5" xfId="64" applyFont="1" applyFill="1" applyBorder="1" applyAlignment="1">
      <alignment horizontal="center" vertical="center" wrapText="1"/>
    </xf>
    <xf numFmtId="0" fontId="7" fillId="0" borderId="11" xfId="64" applyFont="1" applyFill="1" applyBorder="1" applyAlignment="1">
      <alignment horizontal="center" vertical="center" wrapText="1"/>
    </xf>
    <xf numFmtId="0" fontId="7" fillId="0" borderId="6" xfId="64" applyFont="1" applyFill="1" applyBorder="1" applyAlignment="1">
      <alignment horizontal="center" vertical="center" wrapText="1"/>
    </xf>
    <xf numFmtId="0" fontId="14" fillId="0" borderId="1" xfId="64" applyFont="1" applyFill="1" applyBorder="1" applyAlignment="1">
      <alignment horizontal="center" vertical="center" wrapText="1"/>
    </xf>
    <xf numFmtId="0" fontId="7" fillId="0" borderId="5" xfId="62" applyFont="1" applyFill="1" applyBorder="1" applyAlignment="1">
      <alignment horizontal="center" vertical="center" wrapText="1"/>
    </xf>
    <xf numFmtId="0" fontId="7" fillId="0" borderId="11" xfId="62" applyFont="1" applyFill="1" applyBorder="1" applyAlignment="1">
      <alignment horizontal="center" vertical="center" wrapText="1"/>
    </xf>
    <xf numFmtId="0" fontId="7" fillId="0" borderId="6" xfId="6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4" fillId="0" borderId="1" xfId="69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69" applyNumberFormat="1" applyFont="1" applyFill="1" applyBorder="1" applyAlignment="1">
      <alignment horizontal="center" vertical="center" wrapText="1"/>
    </xf>
    <xf numFmtId="0" fontId="7" fillId="0" borderId="5" xfId="69" applyNumberFormat="1" applyFont="1" applyFill="1" applyBorder="1" applyAlignment="1">
      <alignment horizontal="center" vertical="center" wrapText="1"/>
    </xf>
    <xf numFmtId="0" fontId="7" fillId="0" borderId="6" xfId="6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57" fontId="7" fillId="0" borderId="1" xfId="73" applyNumberFormat="1" applyFont="1" applyFill="1" applyBorder="1" applyAlignment="1">
      <alignment horizontal="center" vertical="center" wrapText="1"/>
    </xf>
    <xf numFmtId="0" fontId="7" fillId="0" borderId="5" xfId="73" applyNumberFormat="1" applyFont="1" applyFill="1" applyBorder="1" applyAlignment="1">
      <alignment horizontal="center" vertical="center" wrapText="1"/>
    </xf>
    <xf numFmtId="0" fontId="35" fillId="0" borderId="1" xfId="73" applyNumberFormat="1" applyFont="1" applyFill="1" applyBorder="1" applyAlignment="1">
      <alignment horizontal="center" vertical="center" wrapText="1"/>
    </xf>
    <xf numFmtId="0" fontId="32" fillId="0" borderId="1" xfId="73" applyNumberFormat="1" applyFont="1" applyFill="1" applyBorder="1" applyAlignment="1">
      <alignment horizontal="center" vertical="center" wrapText="1"/>
    </xf>
    <xf numFmtId="0" fontId="7" fillId="0" borderId="6" xfId="73" applyNumberFormat="1" applyFont="1" applyFill="1" applyBorder="1" applyAlignment="1">
      <alignment horizontal="center" vertical="center" wrapText="1"/>
    </xf>
    <xf numFmtId="0" fontId="7" fillId="0" borderId="1" xfId="73" applyNumberFormat="1" applyFont="1" applyFill="1" applyBorder="1" applyAlignment="1">
      <alignment vertical="center" wrapText="1"/>
    </xf>
    <xf numFmtId="57" fontId="7" fillId="0" borderId="1" xfId="73" applyNumberFormat="1" applyFont="1" applyFill="1" applyBorder="1" applyAlignment="1">
      <alignment vertical="center" wrapText="1"/>
    </xf>
    <xf numFmtId="178" fontId="7" fillId="0" borderId="1" xfId="73" applyNumberFormat="1" applyFont="1" applyFill="1" applyBorder="1" applyAlignment="1">
      <alignment vertical="center" wrapText="1"/>
    </xf>
    <xf numFmtId="0" fontId="35" fillId="0" borderId="1" xfId="73" applyFont="1" applyFill="1" applyBorder="1" applyAlignment="1">
      <alignment horizontal="center" vertical="center" wrapText="1"/>
    </xf>
    <xf numFmtId="57" fontId="35" fillId="0" borderId="1" xfId="73" applyNumberFormat="1" applyFont="1" applyFill="1" applyBorder="1" applyAlignment="1">
      <alignment horizontal="center" vertical="center" wrapText="1"/>
    </xf>
    <xf numFmtId="0" fontId="35" fillId="0" borderId="5" xfId="73" applyNumberFormat="1" applyFont="1" applyFill="1" applyBorder="1" applyAlignment="1">
      <alignment horizontal="center" vertical="center" wrapText="1"/>
    </xf>
    <xf numFmtId="0" fontId="32" fillId="0" borderId="5" xfId="73" applyNumberFormat="1" applyFont="1" applyFill="1" applyBorder="1" applyAlignment="1">
      <alignment horizontal="center" vertical="center" wrapText="1"/>
    </xf>
    <xf numFmtId="0" fontId="35" fillId="0" borderId="6" xfId="73" applyNumberFormat="1" applyFont="1" applyFill="1" applyBorder="1" applyAlignment="1">
      <alignment horizontal="center" vertical="center" wrapText="1"/>
    </xf>
    <xf numFmtId="0" fontId="32" fillId="0" borderId="11" xfId="73" applyNumberFormat="1" applyFont="1" applyFill="1" applyBorder="1" applyAlignment="1">
      <alignment horizontal="center" vertical="center" wrapText="1"/>
    </xf>
    <xf numFmtId="0" fontId="32" fillId="0" borderId="6" xfId="73" applyNumberFormat="1" applyFont="1" applyFill="1" applyBorder="1" applyAlignment="1">
      <alignment horizontal="center" vertical="center" wrapText="1"/>
    </xf>
    <xf numFmtId="57" fontId="36" fillId="0" borderId="1" xfId="72" applyNumberFormat="1" applyFont="1" applyFill="1" applyBorder="1" applyAlignment="1">
      <alignment horizontal="center" vertical="center" wrapText="1"/>
    </xf>
    <xf numFmtId="0" fontId="36" fillId="0" borderId="1" xfId="7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57" fontId="7" fillId="0" borderId="2" xfId="74" applyNumberFormat="1" applyFont="1" applyFill="1" applyBorder="1" applyAlignment="1">
      <alignment horizontal="center" vertical="center" wrapText="1"/>
    </xf>
    <xf numFmtId="57" fontId="7" fillId="0" borderId="4" xfId="74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 wrapText="1"/>
    </xf>
    <xf numFmtId="0" fontId="35" fillId="0" borderId="1" xfId="74" applyNumberFormat="1" applyFont="1" applyFill="1" applyBorder="1" applyAlignment="1">
      <alignment horizontal="center" vertical="center" wrapText="1"/>
    </xf>
    <xf numFmtId="0" fontId="32" fillId="0" borderId="1" xfId="74" applyNumberFormat="1" applyFont="1" applyFill="1" applyBorder="1" applyAlignment="1">
      <alignment horizontal="center" vertical="center" wrapText="1"/>
    </xf>
    <xf numFmtId="57" fontId="32" fillId="0" borderId="1" xfId="74" applyNumberFormat="1" applyFont="1" applyFill="1" applyBorder="1" applyAlignment="1">
      <alignment horizontal="center" vertical="center" wrapText="1"/>
    </xf>
    <xf numFmtId="57" fontId="35" fillId="0" borderId="5" xfId="74" applyNumberFormat="1" applyFont="1" applyFill="1" applyBorder="1" applyAlignment="1">
      <alignment horizontal="center" vertical="center" wrapText="1"/>
    </xf>
    <xf numFmtId="0" fontId="35" fillId="0" borderId="5" xfId="74" applyNumberFormat="1" applyFont="1" applyFill="1" applyBorder="1" applyAlignment="1">
      <alignment horizontal="center" vertical="center" wrapText="1"/>
    </xf>
    <xf numFmtId="57" fontId="35" fillId="0" borderId="1" xfId="74" applyNumberFormat="1" applyFont="1" applyFill="1" applyBorder="1" applyAlignment="1">
      <alignment horizontal="center" vertical="center" wrapText="1"/>
    </xf>
    <xf numFmtId="0" fontId="35" fillId="0" borderId="6" xfId="74" applyNumberFormat="1" applyFont="1" applyFill="1" applyBorder="1" applyAlignment="1">
      <alignment horizontal="center" vertical="center" wrapText="1"/>
    </xf>
    <xf numFmtId="57" fontId="35" fillId="0" borderId="1" xfId="75" applyNumberFormat="1" applyFont="1" applyFill="1" applyBorder="1" applyAlignment="1">
      <alignment horizontal="center" vertical="center" wrapText="1"/>
    </xf>
    <xf numFmtId="57" fontId="37" fillId="0" borderId="5" xfId="71" applyNumberFormat="1" applyFont="1" applyFill="1" applyBorder="1" applyAlignment="1">
      <alignment horizontal="center" vertical="center" wrapText="1"/>
    </xf>
    <xf numFmtId="0" fontId="35" fillId="0" borderId="1" xfId="75" applyNumberFormat="1" applyFont="1" applyFill="1" applyBorder="1" applyAlignment="1">
      <alignment horizontal="center" vertical="center" wrapText="1"/>
    </xf>
    <xf numFmtId="57" fontId="37" fillId="0" borderId="1" xfId="71" applyNumberFormat="1" applyFont="1" applyFill="1" applyBorder="1" applyAlignment="1">
      <alignment horizontal="center" vertical="center" wrapText="1"/>
    </xf>
    <xf numFmtId="0" fontId="35" fillId="0" borderId="1" xfId="75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49" fontId="14" fillId="0" borderId="1" xfId="60" applyNumberFormat="1" applyFont="1" applyFill="1" applyBorder="1" applyAlignment="1">
      <alignment horizontal="center" vertical="center" wrapText="1"/>
    </xf>
    <xf numFmtId="57" fontId="10" fillId="0" borderId="1" xfId="32" applyNumberFormat="1" applyFont="1" applyFill="1" applyBorder="1" applyAlignment="1">
      <alignment horizontal="center" vertical="center" wrapText="1"/>
    </xf>
    <xf numFmtId="0" fontId="10" fillId="0" borderId="1" xfId="32" applyNumberFormat="1" applyFont="1" applyFill="1" applyBorder="1" applyAlignment="1">
      <alignment horizontal="center" vertical="center" wrapText="1"/>
    </xf>
    <xf numFmtId="49" fontId="10" fillId="0" borderId="1" xfId="32" applyNumberFormat="1" applyFont="1" applyFill="1" applyBorder="1" applyAlignment="1">
      <alignment horizontal="center" vertical="center" wrapText="1"/>
    </xf>
    <xf numFmtId="0" fontId="38" fillId="0" borderId="1" xfId="32" applyNumberFormat="1" applyFont="1" applyFill="1" applyBorder="1" applyAlignment="1">
      <alignment horizontal="center" vertical="center" wrapText="1"/>
    </xf>
    <xf numFmtId="57" fontId="39" fillId="0" borderId="1" xfId="76" applyNumberFormat="1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center" vertical="center" wrapText="1"/>
    </xf>
    <xf numFmtId="0" fontId="39" fillId="0" borderId="1" xfId="32" applyNumberFormat="1" applyFont="1" applyFill="1" applyBorder="1" applyAlignment="1">
      <alignment horizontal="center" vertical="center" wrapText="1"/>
    </xf>
    <xf numFmtId="57" fontId="10" fillId="0" borderId="5" xfId="32" applyNumberFormat="1" applyFont="1" applyFill="1" applyBorder="1" applyAlignment="1">
      <alignment horizontal="center" vertical="center" wrapText="1"/>
    </xf>
    <xf numFmtId="0" fontId="10" fillId="0" borderId="5" xfId="32" applyNumberFormat="1" applyFont="1" applyFill="1" applyBorder="1" applyAlignment="1">
      <alignment horizontal="center" vertical="center" wrapText="1"/>
    </xf>
    <xf numFmtId="0" fontId="38" fillId="0" borderId="5" xfId="32" applyNumberFormat="1" applyFont="1" applyFill="1" applyBorder="1" applyAlignment="1">
      <alignment horizontal="center" vertical="center" wrapText="1"/>
    </xf>
    <xf numFmtId="0" fontId="39" fillId="0" borderId="5" xfId="32" applyNumberFormat="1" applyFont="1" applyFill="1" applyBorder="1" applyAlignment="1">
      <alignment horizontal="center" vertical="center" wrapText="1"/>
    </xf>
    <xf numFmtId="0" fontId="10" fillId="0" borderId="6" xfId="32" applyNumberFormat="1" applyFont="1" applyFill="1" applyBorder="1" applyAlignment="1">
      <alignment horizontal="center" vertical="center" wrapText="1"/>
    </xf>
    <xf numFmtId="0" fontId="38" fillId="0" borderId="6" xfId="32" applyNumberFormat="1" applyFont="1" applyFill="1" applyBorder="1" applyAlignment="1">
      <alignment horizontal="center" vertical="center" wrapText="1"/>
    </xf>
    <xf numFmtId="0" fontId="39" fillId="0" borderId="11" xfId="32" applyNumberFormat="1" applyFont="1" applyFill="1" applyBorder="1" applyAlignment="1">
      <alignment horizontal="center" vertical="center" wrapText="1"/>
    </xf>
    <xf numFmtId="0" fontId="10" fillId="0" borderId="1" xfId="32" applyNumberFormat="1" applyFont="1" applyFill="1" applyBorder="1" applyAlignment="1">
      <alignment vertical="center" wrapText="1"/>
    </xf>
    <xf numFmtId="0" fontId="39" fillId="0" borderId="6" xfId="32" applyNumberFormat="1" applyFont="1" applyFill="1" applyBorder="1" applyAlignment="1">
      <alignment horizontal="center" vertical="center" wrapText="1"/>
    </xf>
    <xf numFmtId="0" fontId="40" fillId="0" borderId="1" xfId="32" applyNumberFormat="1" applyFont="1" applyFill="1" applyBorder="1" applyAlignment="1">
      <alignment horizontal="center" vertical="center" wrapText="1"/>
    </xf>
    <xf numFmtId="57" fontId="39" fillId="0" borderId="1" xfId="32" applyNumberFormat="1" applyFont="1" applyFill="1" applyBorder="1" applyAlignment="1">
      <alignment horizontal="center" vertical="center" wrapText="1"/>
    </xf>
    <xf numFmtId="57" fontId="7" fillId="0" borderId="1" xfId="77" applyNumberFormat="1" applyFont="1" applyFill="1" applyBorder="1" applyAlignment="1">
      <alignment horizontal="center" vertical="center" wrapText="1"/>
    </xf>
    <xf numFmtId="0" fontId="7" fillId="0" borderId="1" xfId="77" applyNumberFormat="1" applyFont="1" applyFill="1" applyBorder="1" applyAlignment="1">
      <alignment horizontal="center" vertical="center" wrapText="1"/>
    </xf>
    <xf numFmtId="0" fontId="35" fillId="0" borderId="1" xfId="77" applyNumberFormat="1" applyFont="1" applyFill="1" applyBorder="1" applyAlignment="1">
      <alignment horizontal="center" vertical="center" wrapText="1"/>
    </xf>
    <xf numFmtId="0" fontId="32" fillId="0" borderId="1" xfId="77" applyNumberFormat="1" applyFont="1" applyFill="1" applyBorder="1" applyAlignment="1">
      <alignment horizontal="center" vertical="center" wrapText="1"/>
    </xf>
    <xf numFmtId="57" fontId="7" fillId="0" borderId="5" xfId="77" applyNumberFormat="1" applyFont="1" applyFill="1" applyBorder="1" applyAlignment="1">
      <alignment horizontal="center" vertical="center" wrapText="1"/>
    </xf>
    <xf numFmtId="0" fontId="7" fillId="0" borderId="5" xfId="77" applyNumberFormat="1" applyFont="1" applyFill="1" applyBorder="1" applyAlignment="1">
      <alignment horizontal="center" vertical="center" wrapText="1"/>
    </xf>
    <xf numFmtId="0" fontId="35" fillId="0" borderId="5" xfId="77" applyNumberFormat="1" applyFont="1" applyFill="1" applyBorder="1" applyAlignment="1">
      <alignment horizontal="center" vertical="center" wrapText="1"/>
    </xf>
    <xf numFmtId="0" fontId="32" fillId="0" borderId="5" xfId="77" applyNumberFormat="1" applyFont="1" applyFill="1" applyBorder="1" applyAlignment="1">
      <alignment horizontal="center" vertical="center" wrapText="1"/>
    </xf>
    <xf numFmtId="0" fontId="7" fillId="0" borderId="6" xfId="77" applyNumberFormat="1" applyFont="1" applyFill="1" applyBorder="1" applyAlignment="1">
      <alignment horizontal="center" vertical="center" wrapText="1"/>
    </xf>
    <xf numFmtId="0" fontId="35" fillId="0" borderId="11" xfId="77" applyNumberFormat="1" applyFont="1" applyFill="1" applyBorder="1" applyAlignment="1">
      <alignment horizontal="center" vertical="center" wrapText="1"/>
    </xf>
    <xf numFmtId="0" fontId="32" fillId="0" borderId="11" xfId="77" applyNumberFormat="1" applyFont="1" applyFill="1" applyBorder="1" applyAlignment="1">
      <alignment horizontal="center" vertical="center" wrapText="1"/>
    </xf>
    <xf numFmtId="0" fontId="35" fillId="0" borderId="6" xfId="77" applyNumberFormat="1" applyFont="1" applyFill="1" applyBorder="1" applyAlignment="1">
      <alignment horizontal="center" vertical="center" wrapText="1"/>
    </xf>
    <xf numFmtId="0" fontId="32" fillId="0" borderId="6" xfId="77" applyNumberFormat="1" applyFont="1" applyFill="1" applyBorder="1" applyAlignment="1">
      <alignment horizontal="center" vertical="center" wrapText="1"/>
    </xf>
    <xf numFmtId="57" fontId="35" fillId="0" borderId="5" xfId="77" applyNumberFormat="1" applyFont="1" applyFill="1" applyBorder="1" applyAlignment="1">
      <alignment horizontal="center" vertical="center" wrapText="1"/>
    </xf>
    <xf numFmtId="57" fontId="35" fillId="0" borderId="1" xfId="77" applyNumberFormat="1" applyFont="1" applyFill="1" applyBorder="1" applyAlignment="1">
      <alignment horizontal="center" vertical="center" wrapText="1"/>
    </xf>
    <xf numFmtId="0" fontId="35" fillId="0" borderId="1" xfId="77" applyFont="1" applyFill="1" applyBorder="1" applyAlignment="1">
      <alignment horizontal="center" vertical="center" wrapText="1"/>
    </xf>
    <xf numFmtId="57" fontId="7" fillId="0" borderId="1" xfId="77" applyNumberFormat="1" applyFont="1" applyFill="1" applyBorder="1" applyAlignment="1">
      <alignment horizontal="center" vertical="center"/>
    </xf>
    <xf numFmtId="0" fontId="7" fillId="0" borderId="1" xfId="77" applyNumberFormat="1" applyFont="1" applyFill="1" applyBorder="1" applyAlignment="1">
      <alignment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41" fillId="0" borderId="1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41" fillId="0" borderId="6" xfId="0" applyNumberFormat="1" applyFont="1" applyFill="1" applyBorder="1" applyAlignment="1">
      <alignment horizontal="center" vertical="center" wrapText="1"/>
    </xf>
    <xf numFmtId="0" fontId="32" fillId="0" borderId="1" xfId="73" applyFont="1" applyFill="1" applyBorder="1" applyAlignment="1">
      <alignment horizontal="center" vertical="center" wrapText="1"/>
    </xf>
    <xf numFmtId="0" fontId="32" fillId="0" borderId="5" xfId="73" applyFont="1" applyFill="1" applyBorder="1" applyAlignment="1">
      <alignment horizontal="center" vertical="center" wrapText="1"/>
    </xf>
    <xf numFmtId="0" fontId="32" fillId="0" borderId="6" xfId="73" applyFont="1" applyFill="1" applyBorder="1" applyAlignment="1">
      <alignment horizontal="center" vertical="center" wrapText="1"/>
    </xf>
    <xf numFmtId="0" fontId="35" fillId="0" borderId="1" xfId="73" applyFont="1" applyFill="1" applyBorder="1" applyAlignment="1">
      <alignment vertical="center" wrapText="1"/>
    </xf>
    <xf numFmtId="0" fontId="32" fillId="0" borderId="1" xfId="73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2" fillId="0" borderId="1" xfId="74" applyFont="1" applyFill="1" applyBorder="1" applyAlignment="1">
      <alignment horizontal="center" vertical="center" wrapText="1"/>
    </xf>
    <xf numFmtId="0" fontId="32" fillId="0" borderId="5" xfId="74" applyFont="1" applyFill="1" applyBorder="1" applyAlignment="1">
      <alignment horizontal="center" vertical="center" wrapText="1"/>
    </xf>
    <xf numFmtId="0" fontId="32" fillId="0" borderId="6" xfId="74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9" fillId="0" borderId="1" xfId="32" applyFont="1" applyFill="1" applyBorder="1" applyAlignment="1">
      <alignment horizontal="center" vertical="center" wrapText="1"/>
    </xf>
    <xf numFmtId="0" fontId="39" fillId="0" borderId="5" xfId="32" applyNumberFormat="1" applyFont="1" applyFill="1" applyBorder="1" applyAlignment="1">
      <alignment horizontal="center" vertical="center"/>
    </xf>
    <xf numFmtId="0" fontId="39" fillId="0" borderId="5" xfId="32" applyFont="1" applyFill="1" applyBorder="1" applyAlignment="1">
      <alignment horizontal="center" vertical="center" wrapText="1"/>
    </xf>
    <xf numFmtId="0" fontId="39" fillId="0" borderId="11" xfId="32" applyNumberFormat="1" applyFont="1" applyFill="1" applyBorder="1" applyAlignment="1">
      <alignment horizontal="center" vertical="center"/>
    </xf>
    <xf numFmtId="0" fontId="39" fillId="0" borderId="6" xfId="32" applyFont="1" applyFill="1" applyBorder="1" applyAlignment="1">
      <alignment horizontal="center" vertical="center" wrapText="1"/>
    </xf>
    <xf numFmtId="0" fontId="39" fillId="0" borderId="6" xfId="32" applyNumberFormat="1" applyFont="1" applyFill="1" applyBorder="1" applyAlignment="1">
      <alignment horizontal="center" vertical="center"/>
    </xf>
    <xf numFmtId="31" fontId="39" fillId="0" borderId="1" xfId="32" applyNumberFormat="1" applyFont="1" applyFill="1" applyBorder="1" applyAlignment="1">
      <alignment horizontal="center" vertical="center" wrapText="1"/>
    </xf>
    <xf numFmtId="0" fontId="32" fillId="0" borderId="1" xfId="77" applyFont="1" applyFill="1" applyBorder="1" applyAlignment="1">
      <alignment horizontal="center" vertical="center" wrapText="1"/>
    </xf>
    <xf numFmtId="0" fontId="32" fillId="0" borderId="5" xfId="77" applyFont="1" applyFill="1" applyBorder="1" applyAlignment="1">
      <alignment horizontal="center" vertical="center" wrapText="1"/>
    </xf>
    <xf numFmtId="0" fontId="32" fillId="0" borderId="6" xfId="77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1" xfId="69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5" xfId="60" applyNumberFormat="1" applyFont="1" applyFill="1" applyBorder="1" applyAlignment="1">
      <alignment horizontal="center" vertical="center" wrapText="1"/>
    </xf>
    <xf numFmtId="177" fontId="7" fillId="0" borderId="11" xfId="60" applyNumberFormat="1" applyFont="1" applyFill="1" applyBorder="1" applyAlignment="1">
      <alignment horizontal="center" vertical="center" wrapText="1"/>
    </xf>
    <xf numFmtId="177" fontId="7" fillId="0" borderId="6" xfId="6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5" xfId="56" applyFont="1" applyFill="1" applyBorder="1" applyAlignment="1">
      <alignment horizontal="center" vertical="center" wrapText="1"/>
    </xf>
    <xf numFmtId="0" fontId="7" fillId="0" borderId="11" xfId="56" applyFont="1" applyFill="1" applyBorder="1" applyAlignment="1">
      <alignment horizontal="center" vertical="center" wrapText="1"/>
    </xf>
    <xf numFmtId="0" fontId="7" fillId="0" borderId="6" xfId="56" applyFont="1" applyFill="1" applyBorder="1" applyAlignment="1">
      <alignment horizontal="center" vertical="center" wrapText="1"/>
    </xf>
    <xf numFmtId="177" fontId="7" fillId="0" borderId="5" xfId="65" applyNumberFormat="1" applyFont="1" applyFill="1" applyBorder="1" applyAlignment="1">
      <alignment horizontal="center" vertical="center" wrapText="1"/>
    </xf>
    <xf numFmtId="177" fontId="7" fillId="0" borderId="11" xfId="65" applyNumberFormat="1" applyFont="1" applyFill="1" applyBorder="1" applyAlignment="1">
      <alignment horizontal="center" vertical="center" wrapText="1"/>
    </xf>
    <xf numFmtId="177" fontId="7" fillId="0" borderId="6" xfId="65" applyNumberFormat="1" applyFont="1" applyFill="1" applyBorder="1" applyAlignment="1">
      <alignment horizontal="center" vertical="center" wrapText="1"/>
    </xf>
    <xf numFmtId="0" fontId="7" fillId="0" borderId="5" xfId="21" applyFont="1" applyFill="1" applyBorder="1" applyAlignment="1">
      <alignment horizontal="center" vertical="center" wrapText="1"/>
    </xf>
    <xf numFmtId="0" fontId="7" fillId="0" borderId="11" xfId="21" applyFont="1" applyFill="1" applyBorder="1" applyAlignment="1">
      <alignment horizontal="center" vertical="center" wrapText="1"/>
    </xf>
    <xf numFmtId="0" fontId="7" fillId="0" borderId="6" xfId="21" applyFont="1" applyFill="1" applyBorder="1" applyAlignment="1">
      <alignment horizontal="center" vertical="center" wrapText="1"/>
    </xf>
    <xf numFmtId="0" fontId="14" fillId="0" borderId="1" xfId="21" applyFont="1" applyFill="1" applyBorder="1" applyAlignment="1">
      <alignment horizontal="center" vertical="center" wrapText="1"/>
    </xf>
    <xf numFmtId="177" fontId="14" fillId="0" borderId="1" xfId="68" applyNumberFormat="1" applyFont="1" applyFill="1" applyBorder="1" applyAlignment="1">
      <alignment horizontal="center" vertical="center" wrapText="1"/>
    </xf>
    <xf numFmtId="0" fontId="7" fillId="0" borderId="5" xfId="59" applyFont="1" applyFill="1" applyBorder="1" applyAlignment="1">
      <alignment horizontal="center" vertical="center" wrapText="1"/>
    </xf>
    <xf numFmtId="0" fontId="7" fillId="0" borderId="11" xfId="59" applyFont="1" applyFill="1" applyBorder="1" applyAlignment="1">
      <alignment horizontal="center" vertical="center" wrapText="1"/>
    </xf>
    <xf numFmtId="0" fontId="7" fillId="0" borderId="6" xfId="59" applyFont="1" applyFill="1" applyBorder="1" applyAlignment="1">
      <alignment horizontal="center" vertical="center" wrapText="1"/>
    </xf>
    <xf numFmtId="0" fontId="7" fillId="0" borderId="5" xfId="57" applyFont="1" applyFill="1" applyBorder="1" applyAlignment="1">
      <alignment horizontal="center" vertical="center" wrapText="1"/>
    </xf>
    <xf numFmtId="0" fontId="7" fillId="0" borderId="11" xfId="57" applyFont="1" applyFill="1" applyBorder="1" applyAlignment="1">
      <alignment horizontal="center" vertical="center" wrapText="1"/>
    </xf>
    <xf numFmtId="0" fontId="7" fillId="0" borderId="6" xfId="57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 wrapText="1"/>
    </xf>
    <xf numFmtId="177" fontId="7" fillId="0" borderId="5" xfId="57" applyNumberFormat="1" applyFont="1" applyFill="1" applyBorder="1" applyAlignment="1">
      <alignment horizontal="center" vertical="center" wrapText="1"/>
    </xf>
    <xf numFmtId="177" fontId="7" fillId="0" borderId="11" xfId="57" applyNumberFormat="1" applyFont="1" applyFill="1" applyBorder="1" applyAlignment="1">
      <alignment horizontal="center" vertical="center" wrapText="1"/>
    </xf>
    <xf numFmtId="177" fontId="7" fillId="0" borderId="6" xfId="57" applyNumberFormat="1" applyFont="1" applyFill="1" applyBorder="1" applyAlignment="1">
      <alignment horizontal="center" vertical="center" wrapText="1"/>
    </xf>
    <xf numFmtId="177" fontId="14" fillId="0" borderId="1" xfId="65" applyNumberFormat="1" applyFont="1" applyFill="1" applyBorder="1" applyAlignment="1">
      <alignment horizontal="center" vertical="center" wrapText="1"/>
    </xf>
    <xf numFmtId="49" fontId="14" fillId="0" borderId="1" xfId="65" applyNumberFormat="1" applyFont="1" applyFill="1" applyBorder="1" applyAlignment="1">
      <alignment horizontal="center" vertical="center" wrapText="1"/>
    </xf>
    <xf numFmtId="176" fontId="14" fillId="0" borderId="1" xfId="65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0" borderId="1" xfId="65" applyNumberFormat="1" applyFont="1" applyFill="1" applyBorder="1" applyAlignment="1">
      <alignment horizontal="center" vertical="center" wrapText="1"/>
    </xf>
    <xf numFmtId="0" fontId="35" fillId="0" borderId="8" xfId="77" applyNumberFormat="1" applyFont="1" applyFill="1" applyBorder="1" applyAlignment="1">
      <alignment horizontal="center" vertical="center" wrapText="1"/>
    </xf>
    <xf numFmtId="0" fontId="35" fillId="0" borderId="14" xfId="77" applyNumberFormat="1" applyFont="1" applyFill="1" applyBorder="1" applyAlignment="1">
      <alignment horizontal="center" vertical="center" wrapText="1"/>
    </xf>
    <xf numFmtId="0" fontId="35" fillId="0" borderId="10" xfId="77" applyNumberFormat="1" applyFont="1" applyFill="1" applyBorder="1" applyAlignment="1">
      <alignment horizontal="center" vertical="center" wrapText="1"/>
    </xf>
    <xf numFmtId="57" fontId="7" fillId="0" borderId="6" xfId="77" applyNumberFormat="1" applyFont="1" applyFill="1" applyBorder="1" applyAlignment="1">
      <alignment horizontal="center" vertical="center" wrapText="1"/>
    </xf>
    <xf numFmtId="57" fontId="32" fillId="0" borderId="1" xfId="77" applyNumberFormat="1" applyFont="1" applyFill="1" applyBorder="1" applyAlignment="1">
      <alignment horizontal="center" vertical="center"/>
    </xf>
    <xf numFmtId="0" fontId="35" fillId="0" borderId="1" xfId="77" applyFont="1" applyFill="1" applyBorder="1" applyAlignment="1">
      <alignment vertical="center" wrapText="1"/>
    </xf>
    <xf numFmtId="0" fontId="32" fillId="0" borderId="1" xfId="77" applyFont="1" applyFill="1" applyBorder="1" applyAlignment="1">
      <alignment vertical="center" wrapText="1"/>
    </xf>
    <xf numFmtId="57" fontId="32" fillId="0" borderId="5" xfId="77" applyNumberFormat="1" applyFont="1" applyFill="1" applyBorder="1" applyAlignment="1">
      <alignment horizontal="center" vertical="center"/>
    </xf>
    <xf numFmtId="57" fontId="32" fillId="0" borderId="6" xfId="77" applyNumberFormat="1" applyFont="1" applyFill="1" applyBorder="1" applyAlignment="1">
      <alignment horizontal="center" vertical="center"/>
    </xf>
    <xf numFmtId="49" fontId="14" fillId="0" borderId="1" xfId="68" applyNumberFormat="1" applyFont="1" applyFill="1" applyBorder="1" applyAlignment="1">
      <alignment horizontal="center" vertical="center" wrapText="1"/>
    </xf>
    <xf numFmtId="57" fontId="7" fillId="0" borderId="5" xfId="78" applyNumberFormat="1" applyFont="1" applyFill="1" applyBorder="1" applyAlignment="1">
      <alignment horizontal="center" vertical="center" wrapText="1"/>
    </xf>
    <xf numFmtId="0" fontId="7" fillId="0" borderId="5" xfId="78" applyNumberFormat="1" applyFont="1" applyFill="1" applyBorder="1" applyAlignment="1">
      <alignment horizontal="center" vertical="center" wrapText="1"/>
    </xf>
    <xf numFmtId="57" fontId="7" fillId="0" borderId="2" xfId="78" applyNumberFormat="1" applyFont="1" applyFill="1" applyBorder="1" applyAlignment="1">
      <alignment horizontal="center" vertical="center" wrapText="1"/>
    </xf>
    <xf numFmtId="0" fontId="32" fillId="0" borderId="1" xfId="78" applyFont="1" applyFill="1" applyBorder="1" applyAlignment="1">
      <alignment horizontal="center" vertical="center" wrapText="1"/>
    </xf>
    <xf numFmtId="0" fontId="35" fillId="0" borderId="5" xfId="78" applyNumberFormat="1" applyFont="1" applyFill="1" applyBorder="1" applyAlignment="1">
      <alignment horizontal="center" vertical="center" wrapText="1"/>
    </xf>
    <xf numFmtId="0" fontId="32" fillId="0" borderId="5" xfId="78" applyNumberFormat="1" applyFont="1" applyFill="1" applyBorder="1" applyAlignment="1">
      <alignment horizontal="center" vertical="center" wrapText="1"/>
    </xf>
    <xf numFmtId="0" fontId="7" fillId="0" borderId="6" xfId="78" applyNumberFormat="1" applyFont="1" applyFill="1" applyBorder="1" applyAlignment="1">
      <alignment horizontal="center" vertical="center" wrapText="1"/>
    </xf>
    <xf numFmtId="0" fontId="7" fillId="0" borderId="2" xfId="78" applyNumberFormat="1" applyFont="1" applyFill="1" applyBorder="1" applyAlignment="1">
      <alignment horizontal="center" vertical="center" wrapText="1"/>
    </xf>
    <xf numFmtId="0" fontId="35" fillId="0" borderId="6" xfId="78" applyNumberFormat="1" applyFont="1" applyFill="1" applyBorder="1" applyAlignment="1">
      <alignment horizontal="center" vertical="center" wrapText="1"/>
    </xf>
    <xf numFmtId="0" fontId="32" fillId="0" borderId="11" xfId="78" applyNumberFormat="1" applyFont="1" applyFill="1" applyBorder="1" applyAlignment="1">
      <alignment horizontal="center" vertical="center" wrapText="1"/>
    </xf>
    <xf numFmtId="57" fontId="7" fillId="0" borderId="1" xfId="78" applyNumberFormat="1" applyFont="1" applyFill="1" applyBorder="1" applyAlignment="1">
      <alignment horizontal="center" vertical="center" wrapText="1"/>
    </xf>
    <xf numFmtId="0" fontId="7" fillId="0" borderId="1" xfId="78" applyNumberFormat="1" applyFont="1" applyFill="1" applyBorder="1" applyAlignment="1">
      <alignment horizontal="center" vertical="center" wrapText="1"/>
    </xf>
    <xf numFmtId="0" fontId="7" fillId="0" borderId="1" xfId="78" applyNumberFormat="1" applyFont="1" applyFill="1" applyBorder="1" applyAlignment="1">
      <alignment vertical="center" wrapText="1"/>
    </xf>
    <xf numFmtId="0" fontId="35" fillId="0" borderId="1" xfId="78" applyNumberFormat="1" applyFont="1" applyFill="1" applyBorder="1" applyAlignment="1">
      <alignment horizontal="center" vertical="center" wrapText="1"/>
    </xf>
    <xf numFmtId="0" fontId="32" fillId="0" borderId="6" xfId="78" applyNumberFormat="1" applyFont="1" applyFill="1" applyBorder="1" applyAlignment="1">
      <alignment horizontal="center" vertical="center" wrapText="1"/>
    </xf>
    <xf numFmtId="0" fontId="32" fillId="0" borderId="1" xfId="78" applyNumberFormat="1" applyFont="1" applyFill="1" applyBorder="1" applyAlignment="1">
      <alignment horizontal="center" vertical="center" wrapText="1"/>
    </xf>
    <xf numFmtId="57" fontId="32" fillId="0" borderId="5" xfId="78" applyNumberFormat="1" applyFont="1" applyFill="1" applyBorder="1" applyAlignment="1">
      <alignment horizontal="center" vertical="center" wrapText="1"/>
    </xf>
    <xf numFmtId="57" fontId="32" fillId="0" borderId="6" xfId="78" applyNumberFormat="1" applyFont="1" applyFill="1" applyBorder="1" applyAlignment="1">
      <alignment horizontal="center" vertical="center" wrapText="1"/>
    </xf>
    <xf numFmtId="57" fontId="32" fillId="0" borderId="1" xfId="78" applyNumberFormat="1" applyFont="1" applyFill="1" applyBorder="1" applyAlignment="1">
      <alignment horizontal="center" vertical="center" wrapText="1"/>
    </xf>
    <xf numFmtId="57" fontId="36" fillId="0" borderId="1" xfId="78" applyNumberFormat="1" applyFont="1" applyFill="1" applyBorder="1" applyAlignment="1">
      <alignment horizontal="center" vertical="center"/>
    </xf>
    <xf numFmtId="57" fontId="42" fillId="0" borderId="1" xfId="0" applyNumberFormat="1" applyFont="1" applyFill="1" applyBorder="1" applyAlignment="1">
      <alignment horizontal="center" vertical="center" wrapText="1"/>
    </xf>
    <xf numFmtId="49" fontId="7" fillId="0" borderId="1" xfId="68" applyNumberFormat="1" applyFont="1" applyFill="1" applyBorder="1" applyAlignment="1">
      <alignment horizontal="center" vertical="center" wrapText="1"/>
    </xf>
    <xf numFmtId="57" fontId="43" fillId="0" borderId="1" xfId="0" applyNumberFormat="1" applyFont="1" applyFill="1" applyBorder="1" applyAlignment="1">
      <alignment horizontal="justify" vertical="center" wrapText="1"/>
    </xf>
    <xf numFmtId="0" fontId="35" fillId="0" borderId="5" xfId="0" applyNumberFormat="1" applyFont="1" applyFill="1" applyBorder="1" applyAlignment="1">
      <alignment horizontal="center" vertical="center" wrapText="1"/>
    </xf>
    <xf numFmtId="0" fontId="35" fillId="0" borderId="6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31" fontId="43" fillId="0" borderId="5" xfId="0" applyNumberFormat="1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31" fontId="43" fillId="0" borderId="6" xfId="0" applyNumberFormat="1" applyFont="1" applyFill="1" applyBorder="1" applyAlignment="1">
      <alignment horizontal="center" vertical="center" wrapText="1"/>
    </xf>
    <xf numFmtId="57" fontId="42" fillId="0" borderId="5" xfId="0" applyNumberFormat="1" applyFont="1" applyFill="1" applyBorder="1" applyAlignment="1">
      <alignment horizontal="center" vertical="center" wrapText="1"/>
    </xf>
    <xf numFmtId="57" fontId="42" fillId="0" borderId="11" xfId="0" applyNumberFormat="1" applyFont="1" applyFill="1" applyBorder="1" applyAlignment="1">
      <alignment horizontal="center" vertical="center" wrapText="1"/>
    </xf>
    <xf numFmtId="57" fontId="42" fillId="0" borderId="6" xfId="0" applyNumberFormat="1" applyFont="1" applyFill="1" applyBorder="1" applyAlignment="1">
      <alignment horizontal="center" vertical="center" wrapText="1"/>
    </xf>
    <xf numFmtId="0" fontId="35" fillId="0" borderId="5" xfId="77" applyFont="1" applyFill="1" applyBorder="1" applyAlignment="1">
      <alignment horizontal="center" vertical="center" wrapText="1"/>
    </xf>
    <xf numFmtId="0" fontId="35" fillId="0" borderId="6" xfId="77" applyFont="1" applyFill="1" applyBorder="1" applyAlignment="1">
      <alignment horizontal="center" vertical="center" wrapText="1"/>
    </xf>
    <xf numFmtId="0" fontId="32" fillId="0" borderId="5" xfId="78" applyFont="1" applyFill="1" applyBorder="1" applyAlignment="1">
      <alignment horizontal="center" vertical="center" wrapText="1"/>
    </xf>
    <xf numFmtId="0" fontId="32" fillId="0" borderId="6" xfId="78" applyFont="1" applyFill="1" applyBorder="1" applyAlignment="1">
      <alignment horizontal="center" vertical="center" wrapText="1"/>
    </xf>
    <xf numFmtId="49" fontId="7" fillId="0" borderId="5" xfId="68" applyNumberFormat="1" applyFont="1" applyFill="1" applyBorder="1" applyAlignment="1">
      <alignment horizontal="center" vertical="center" wrapText="1"/>
    </xf>
    <xf numFmtId="49" fontId="7" fillId="0" borderId="6" xfId="68" applyNumberFormat="1" applyFont="1" applyFill="1" applyBorder="1" applyAlignment="1">
      <alignment horizontal="center" vertical="center" wrapText="1"/>
    </xf>
    <xf numFmtId="49" fontId="7" fillId="0" borderId="5" xfId="57" applyNumberFormat="1" applyFont="1" applyFill="1" applyBorder="1" applyAlignment="1">
      <alignment horizontal="center" vertical="center" wrapText="1"/>
    </xf>
    <xf numFmtId="49" fontId="7" fillId="0" borderId="6" xfId="57" applyNumberFormat="1" applyFont="1" applyFill="1" applyBorder="1" applyAlignment="1">
      <alignment horizontal="center" vertical="center" wrapText="1"/>
    </xf>
    <xf numFmtId="10" fontId="14" fillId="0" borderId="1" xfId="65" applyNumberFormat="1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>
      <alignment horizontal="center" vertical="center" wrapText="1"/>
    </xf>
    <xf numFmtId="177" fontId="7" fillId="0" borderId="1" xfId="67" applyNumberFormat="1" applyFont="1" applyFill="1" applyBorder="1" applyAlignment="1">
      <alignment horizontal="center" vertical="center" wrapText="1"/>
    </xf>
    <xf numFmtId="177" fontId="14" fillId="0" borderId="1" xfId="67" applyNumberFormat="1" applyFont="1" applyFill="1" applyBorder="1" applyAlignment="1">
      <alignment horizontal="center" vertical="center" wrapText="1"/>
    </xf>
    <xf numFmtId="31" fontId="43" fillId="0" borderId="1" xfId="0" applyNumberFormat="1" applyFont="1" applyFill="1" applyBorder="1" applyAlignment="1">
      <alignment horizontal="center" vertical="center" wrapText="1"/>
    </xf>
    <xf numFmtId="57" fontId="3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7" fillId="0" borderId="11" xfId="68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57" fontId="0" fillId="0" borderId="0" xfId="0" applyNumberFormat="1" applyFill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49" fontId="14" fillId="0" borderId="1" xfId="67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7" fillId="0" borderId="5" xfId="67" applyNumberFormat="1" applyFont="1" applyFill="1" applyBorder="1" applyAlignment="1">
      <alignment horizontal="center" vertical="center" wrapText="1"/>
    </xf>
    <xf numFmtId="177" fontId="7" fillId="0" borderId="11" xfId="67" applyNumberFormat="1" applyFont="1" applyFill="1" applyBorder="1" applyAlignment="1">
      <alignment horizontal="center" vertical="center" wrapText="1"/>
    </xf>
    <xf numFmtId="177" fontId="7" fillId="0" borderId="6" xfId="67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24" applyFont="1" applyFill="1" applyBorder="1" applyAlignment="1">
      <alignment horizontal="center" vertical="center" wrapText="1"/>
    </xf>
    <xf numFmtId="0" fontId="7" fillId="0" borderId="5" xfId="24" applyFont="1" applyFill="1" applyBorder="1" applyAlignment="1">
      <alignment horizontal="center" vertical="center" wrapText="1"/>
    </xf>
    <xf numFmtId="0" fontId="7" fillId="0" borderId="11" xfId="24" applyFont="1" applyFill="1" applyBorder="1" applyAlignment="1">
      <alignment horizontal="center" vertical="center" wrapText="1"/>
    </xf>
    <xf numFmtId="0" fontId="7" fillId="0" borderId="6" xfId="24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Border="1" applyAlignment="1">
      <alignment horizontal="center" vertical="center" wrapText="1"/>
    </xf>
    <xf numFmtId="49" fontId="10" fillId="0" borderId="5" xfId="67" applyNumberFormat="1" applyFont="1" applyFill="1" applyBorder="1" applyAlignment="1">
      <alignment horizontal="center" vertical="center" wrapText="1"/>
    </xf>
    <xf numFmtId="49" fontId="10" fillId="0" borderId="11" xfId="67" applyNumberFormat="1" applyFont="1" applyFill="1" applyBorder="1" applyAlignment="1">
      <alignment horizontal="center" vertical="center" wrapText="1"/>
    </xf>
    <xf numFmtId="49" fontId="10" fillId="0" borderId="6" xfId="67" applyNumberFormat="1" applyFont="1" applyFill="1" applyBorder="1" applyAlignment="1">
      <alignment horizontal="center" vertical="center" wrapText="1"/>
    </xf>
    <xf numFmtId="49" fontId="10" fillId="0" borderId="5" xfId="65" applyNumberFormat="1" applyFont="1" applyFill="1" applyBorder="1" applyAlignment="1">
      <alignment horizontal="center" vertical="center" wrapText="1"/>
    </xf>
    <xf numFmtId="49" fontId="10" fillId="0" borderId="6" xfId="65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31" fontId="43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5" xfId="68" applyNumberFormat="1" applyFont="1" applyFill="1" applyBorder="1" applyAlignment="1">
      <alignment horizontal="center" vertical="center" wrapText="1"/>
    </xf>
    <xf numFmtId="49" fontId="10" fillId="0" borderId="11" xfId="68" applyNumberFormat="1" applyFont="1" applyFill="1" applyBorder="1" applyAlignment="1">
      <alignment horizontal="center" vertical="center" wrapText="1"/>
    </xf>
    <xf numFmtId="49" fontId="10" fillId="0" borderId="6" xfId="68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3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7" fontId="10" fillId="0" borderId="1" xfId="68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2 7" xfId="58"/>
    <cellStyle name="常规 3" xfId="59"/>
    <cellStyle name="常规 4" xfId="60"/>
    <cellStyle name="常规 4 2 3" xfId="61"/>
    <cellStyle name="常规 4 5" xfId="62"/>
    <cellStyle name="常规 5" xfId="63"/>
    <cellStyle name="常规 7" xfId="64"/>
    <cellStyle name="常规_2014关闭表3_1_正表" xfId="65"/>
    <cellStyle name="常规_Sheet1" xfId="66"/>
    <cellStyle name="常规_Sheet1_Sheet4_1_正表_1" xfId="67"/>
    <cellStyle name="常规_Sheet1_正表_143" xfId="68"/>
    <cellStyle name="常规_Sheet6" xfId="69"/>
    <cellStyle name="常规_Sheet1_1" xfId="70"/>
    <cellStyle name="常规 12 2" xfId="71"/>
    <cellStyle name="常规 5 4" xfId="72"/>
    <cellStyle name="常规 8" xfId="73"/>
    <cellStyle name="常规 10" xfId="74"/>
    <cellStyle name="常规 23" xfId="75"/>
    <cellStyle name="常规_Sheet1_1 4" xfId="76"/>
    <cellStyle name="常规 22" xfId="77"/>
    <cellStyle name="常规 28" xfId="78"/>
    <cellStyle name="常规 30" xfId="79"/>
    <cellStyle name="常规 25" xfId="80"/>
    <cellStyle name="常规 2 3" xfId="81"/>
    <cellStyle name="常规 24" xfId="82"/>
    <cellStyle name="常规 27" xfId="83"/>
    <cellStyle name="常规 21" xfId="84"/>
  </cellStyles>
  <dxfs count="3"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021;&#28304;\&#36827;&#23637;&#24773;&#20917;\&#26234;&#33021;&#26426;&#26800;&#21270;&#27178;&#36947;&#22270;\&#36827;&#24230;&#27719;&#24635;\&#36149;&#24030;&#30465;&#29028;&#30719;&#26234;&#33021;&#26426;&#26800;&#21270;&#36827;&#24230;&#35843;&#24230;-1904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021;&#28304;\&#36827;&#23637;&#24773;&#20917;\&#26234;&#33021;&#26426;&#26800;&#21270;&#27178;&#36947;&#22270;\&#21040;&#30719;&#36164;&#37329;\&#21040;&#30719;&#36164;&#37329;4&#26376;-4.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021;&#28304;\&#36827;&#23637;&#24773;&#20917;\&#26234;&#33021;&#26426;&#26800;&#21270;&#27178;&#36947;&#22270;\&#36827;&#24230;&#27719;&#24635;\&#36149;&#24030;&#30465;&#29028;&#30719;&#26234;&#33021;&#26426;&#26800;&#21270;&#36827;&#24230;&#35843;&#24230;-1905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021;&#28304;\&#36827;&#23637;&#24773;&#20917;\&#26234;&#33021;&#26426;&#26800;&#21270;&#27178;&#36947;&#22270;\&#21040;&#30719;&#36164;&#37329;\&#21040;&#30719;&#36164;&#37329;4&#26376;-&#38047;&#23665;&#21306;&#25320;&#20184;&#21518;-5.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021;&#28304;\&#36827;&#23637;&#24773;&#20917;\&#26234;&#33021;&#26426;&#26800;&#21270;&#27178;&#36947;&#22270;\19.4.25&#27178;&#36947;&#22270;19&#24180;4&#26376;\&#27178;&#36947;&#22270;-19&#24180;4&#26376;-\&#19968;&#12289;&#24635;&#34920;&#19982;2017&#24180;&#30003;&#25253;&#39033;&#30446;&#27178;&#36947;&#22270;2019&#24180;4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申报123处"/>
      <sheetName val="2018年申报107处"/>
      <sheetName val="2018补充8处"/>
      <sheetName val="2019年申报121处"/>
    </sheetNames>
    <sheetDataSet>
      <sheetData sheetId="0"/>
      <sheetData sheetId="1"/>
      <sheetData sheetId="2"/>
      <sheetData sheetId="3">
        <row r="5">
          <cell r="G5">
            <v>14271</v>
          </cell>
        </row>
        <row r="122">
          <cell r="G122">
            <v>6626</v>
          </cell>
        </row>
        <row r="173">
          <cell r="G173">
            <v>1638</v>
          </cell>
        </row>
        <row r="187">
          <cell r="G187">
            <v>1831</v>
          </cell>
        </row>
        <row r="205">
          <cell r="G205">
            <v>660</v>
          </cell>
        </row>
        <row r="210">
          <cell r="G210">
            <v>3690</v>
          </cell>
        </row>
        <row r="241">
          <cell r="G241">
            <v>3642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矿资金汇总"/>
      <sheetName val="2017年申报123处"/>
      <sheetName val="2018年申报107处"/>
      <sheetName val="2019年申报121处"/>
    </sheetNames>
    <sheetDataSet>
      <sheetData sheetId="0"/>
      <sheetData sheetId="1">
        <row r="6">
          <cell r="W6">
            <v>1521</v>
          </cell>
        </row>
        <row r="12">
          <cell r="W12">
            <v>20733.63</v>
          </cell>
        </row>
        <row r="190">
          <cell r="W190">
            <v>1535</v>
          </cell>
        </row>
        <row r="196">
          <cell r="W196">
            <v>4553.8</v>
          </cell>
        </row>
        <row r="232">
          <cell r="W232">
            <v>3851</v>
          </cell>
        </row>
      </sheetData>
      <sheetData sheetId="2">
        <row r="6">
          <cell r="V6">
            <v>1308</v>
          </cell>
        </row>
        <row r="22">
          <cell r="V22">
            <v>4796</v>
          </cell>
        </row>
        <row r="92">
          <cell r="V92">
            <v>125</v>
          </cell>
        </row>
        <row r="97">
          <cell r="V97">
            <v>1182</v>
          </cell>
        </row>
        <row r="106">
          <cell r="V106">
            <v>1721</v>
          </cell>
        </row>
        <row r="170">
          <cell r="V170">
            <v>5268</v>
          </cell>
        </row>
      </sheetData>
      <sheetData sheetId="3">
        <row r="6">
          <cell r="R6">
            <v>240</v>
          </cell>
        </row>
        <row r="174">
          <cell r="R174">
            <v>0</v>
          </cell>
        </row>
        <row r="188">
          <cell r="R188">
            <v>240</v>
          </cell>
        </row>
        <row r="206">
          <cell r="R206">
            <v>0</v>
          </cell>
        </row>
        <row r="211">
          <cell r="R211">
            <v>0</v>
          </cell>
        </row>
        <row r="242">
          <cell r="R242">
            <v>240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7年申报123处"/>
      <sheetName val="2018年申报107处"/>
      <sheetName val="2019年申报121处"/>
      <sheetName val="2018补充8处详细情况"/>
    </sheetNames>
    <sheetDataSet>
      <sheetData sheetId="0"/>
      <sheetData sheetId="1">
        <row r="118">
          <cell r="X118">
            <v>9284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到矿资金汇总"/>
      <sheetName val="2017年申报123处"/>
      <sheetName val="2018年申报107处"/>
      <sheetName val="2019年申报121处"/>
    </sheetNames>
    <sheetDataSet>
      <sheetData sheetId="0"/>
      <sheetData sheetId="1">
        <row r="115">
          <cell r="W115">
            <v>11118.2</v>
          </cell>
        </row>
      </sheetData>
      <sheetData sheetId="2"/>
      <sheetData sheetId="3">
        <row r="171">
          <cell r="R171">
            <v>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情况 合计)"/>
      <sheetName val="项目情况 2017"/>
      <sheetName val="项目情况 2018--2"/>
      <sheetName val="项目情况 2019"/>
      <sheetName val="资金情况"/>
      <sheetName val="汇总图"/>
      <sheetName val="2017年汇总"/>
      <sheetName val="2018年汇总 (2)"/>
      <sheetName val="市州2017"/>
      <sheetName val="市州2018)"/>
      <sheetName val="17安顺机械"/>
      <sheetName val="17安顺智能"/>
      <sheetName val="17毕节机械"/>
      <sheetName val="17毕节智能"/>
      <sheetName val="17六盘水机械"/>
      <sheetName val="17六盘水智能"/>
      <sheetName val="17黔南州（智能）"/>
      <sheetName val="17黔西南机械"/>
      <sheetName val="17黔西南智能"/>
      <sheetName val="17遵义机械"/>
      <sheetName val="17遵义智能"/>
      <sheetName val="Sheet5"/>
    </sheetNames>
    <sheetDataSet>
      <sheetData sheetId="0"/>
      <sheetData sheetId="1">
        <row r="12">
          <cell r="T1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view="pageBreakPreview" zoomScaleNormal="100" zoomScaleSheetLayoutView="100" workbookViewId="0">
      <selection activeCell="M4" sqref="M4"/>
    </sheetView>
  </sheetViews>
  <sheetFormatPr defaultColWidth="9" defaultRowHeight="13.5" outlineLevelCol="7"/>
  <cols>
    <col min="2" max="2" width="16.875" customWidth="1"/>
    <col min="3" max="3" width="10.625" customWidth="1"/>
    <col min="4" max="4" width="9" hidden="1" customWidth="1"/>
    <col min="5" max="5" width="16.125" customWidth="1"/>
    <col min="6" max="6" width="11.25" customWidth="1"/>
    <col min="7" max="7" width="9.25" customWidth="1"/>
    <col min="8" max="8" width="13.625" customWidth="1"/>
  </cols>
  <sheetData>
    <row r="1" ht="18.75" spans="1:2">
      <c r="A1" s="660" t="s">
        <v>0</v>
      </c>
      <c r="B1" s="660"/>
    </row>
    <row r="2" ht="18.75" spans="1:2">
      <c r="A2" s="661" t="s">
        <v>1</v>
      </c>
      <c r="B2" s="660"/>
    </row>
    <row r="3" ht="42" customHeight="1" spans="1:8">
      <c r="A3" s="662" t="s">
        <v>2</v>
      </c>
      <c r="B3" s="662"/>
      <c r="C3" s="662"/>
      <c r="D3" s="662"/>
      <c r="E3" s="662"/>
      <c r="F3" s="662"/>
      <c r="G3" s="662"/>
      <c r="H3" s="662"/>
    </row>
    <row r="4" ht="33" customHeight="1" spans="1:8">
      <c r="A4" s="663" t="s">
        <v>3</v>
      </c>
      <c r="B4" s="663" t="s">
        <v>4</v>
      </c>
      <c r="C4" s="663" t="s">
        <v>5</v>
      </c>
      <c r="D4" s="664" t="s">
        <v>6</v>
      </c>
      <c r="E4" s="50" t="s">
        <v>7</v>
      </c>
      <c r="F4" s="104" t="s">
        <v>8</v>
      </c>
      <c r="G4" s="47" t="s">
        <v>9</v>
      </c>
      <c r="H4" s="47" t="s">
        <v>10</v>
      </c>
    </row>
    <row r="5" ht="21" customHeight="1" spans="1:8">
      <c r="A5" s="665" t="s">
        <v>11</v>
      </c>
      <c r="B5" s="666"/>
      <c r="C5" s="47">
        <f t="shared" ref="C5:F5" si="0">C6+C11+C22+C26+C32+C40+C45</f>
        <v>358</v>
      </c>
      <c r="D5" s="47">
        <f t="shared" si="0"/>
        <v>0</v>
      </c>
      <c r="E5" s="47">
        <f t="shared" si="0"/>
        <v>157248.08</v>
      </c>
      <c r="F5" s="47">
        <f t="shared" si="0"/>
        <v>67800.63</v>
      </c>
      <c r="G5" s="65">
        <f t="shared" ref="G5:G25" si="1">F5/E5</f>
        <v>0.431169843218436</v>
      </c>
      <c r="H5" s="66"/>
    </row>
    <row r="6" ht="18" customHeight="1" spans="1:8">
      <c r="A6" s="47"/>
      <c r="B6" s="46" t="s">
        <v>12</v>
      </c>
      <c r="C6" s="46">
        <f>SUM(C7:C10)</f>
        <v>18</v>
      </c>
      <c r="D6" s="46">
        <f>D7+D8+D9</f>
        <v>0</v>
      </c>
      <c r="E6" s="46">
        <f>SUM(E7:E10)</f>
        <v>9063</v>
      </c>
      <c r="F6" s="46">
        <f>SUM(F7:F10)</f>
        <v>2829</v>
      </c>
      <c r="G6" s="65">
        <f t="shared" si="1"/>
        <v>0.312148295266468</v>
      </c>
      <c r="H6" s="667"/>
    </row>
    <row r="7" ht="27" customHeight="1" spans="1:8">
      <c r="A7" s="47" t="s">
        <v>13</v>
      </c>
      <c r="B7" s="667" t="s">
        <v>14</v>
      </c>
      <c r="C7" s="667">
        <f>'2017年申报123处'!C7+'2018年申报107处'!C7+'2019年申报121处'!C185</f>
        <v>8</v>
      </c>
      <c r="D7" s="46"/>
      <c r="E7" s="667">
        <f>'2017年申报123处'!N7+'2018年申报107处'!M7+'2019年申报121处'!L185</f>
        <v>4624</v>
      </c>
      <c r="F7" s="667">
        <f>'2017年申报123处'!W7+'2018年申报107处'!V7+'2019年申报121处'!R185</f>
        <v>1911</v>
      </c>
      <c r="G7" s="115">
        <f t="shared" si="1"/>
        <v>0.413278546712803</v>
      </c>
      <c r="H7" s="667"/>
    </row>
    <row r="8" ht="27" customHeight="1" spans="1:8">
      <c r="A8" s="136" t="s">
        <v>15</v>
      </c>
      <c r="B8" s="129" t="s">
        <v>16</v>
      </c>
      <c r="C8" s="129">
        <f>'2018年申报107处'!C14</f>
        <v>2</v>
      </c>
      <c r="D8" s="129">
        <f>'2018年申报107处'!D14</f>
        <v>0</v>
      </c>
      <c r="E8" s="129">
        <f>'2018年申报107处'!M14</f>
        <v>1119</v>
      </c>
      <c r="F8" s="129">
        <f>'2018年申报107处'!V14</f>
        <v>240</v>
      </c>
      <c r="G8" s="115">
        <f t="shared" si="1"/>
        <v>0.214477211796247</v>
      </c>
      <c r="H8" s="129"/>
    </row>
    <row r="9" ht="27" customHeight="1" spans="1:8">
      <c r="A9" s="136" t="s">
        <v>17</v>
      </c>
      <c r="B9" s="129" t="s">
        <v>18</v>
      </c>
      <c r="C9" s="129">
        <f>'2018年申报107处'!C17+'2019年申报121处'!C175</f>
        <v>7</v>
      </c>
      <c r="D9" s="129">
        <f>'2018年申报107处'!D17+'2019年申报121处'!D175</f>
        <v>0</v>
      </c>
      <c r="E9" s="129">
        <f>'2018年申报107处'!M17+'2019年申报121处'!L175</f>
        <v>3100</v>
      </c>
      <c r="F9" s="129">
        <f>'2018年申报107处'!V17+'2019年申报121处'!R175</f>
        <v>678</v>
      </c>
      <c r="G9" s="115">
        <f t="shared" si="1"/>
        <v>0.218709677419355</v>
      </c>
      <c r="H9" s="66" t="s">
        <v>19</v>
      </c>
    </row>
    <row r="10" ht="27" customHeight="1" spans="1:8">
      <c r="A10" s="136" t="s">
        <v>20</v>
      </c>
      <c r="B10" s="129" t="s">
        <v>21</v>
      </c>
      <c r="C10" s="129">
        <f>'2019年申报121处'!C183</f>
        <v>1</v>
      </c>
      <c r="D10" s="129">
        <f>'2019年申报121处'!D183</f>
        <v>0</v>
      </c>
      <c r="E10" s="129">
        <f>'2019年申报121处'!L183</f>
        <v>220</v>
      </c>
      <c r="F10" s="129">
        <f>'2019年申报121处'!R183</f>
        <v>0</v>
      </c>
      <c r="G10" s="115">
        <f t="shared" si="1"/>
        <v>0</v>
      </c>
      <c r="H10" s="66" t="s">
        <v>22</v>
      </c>
    </row>
    <row r="11" ht="18" customHeight="1" spans="1:8">
      <c r="A11" s="136"/>
      <c r="B11" s="137" t="s">
        <v>23</v>
      </c>
      <c r="C11" s="137">
        <f>SUM(C12:C21)</f>
        <v>133</v>
      </c>
      <c r="D11" s="137">
        <f>D12+D13+D14+D15+D16+D17+D18+D19+D20</f>
        <v>0</v>
      </c>
      <c r="E11" s="137">
        <f>SUM(E12:E21)</f>
        <v>65958.6</v>
      </c>
      <c r="F11" s="137">
        <f>SUM(F12:F21)</f>
        <v>25769.63</v>
      </c>
      <c r="G11" s="65">
        <f t="shared" si="1"/>
        <v>0.390694011091806</v>
      </c>
      <c r="H11" s="129"/>
    </row>
    <row r="12" ht="27" customHeight="1" spans="1:8">
      <c r="A12" s="136" t="s">
        <v>13</v>
      </c>
      <c r="B12" s="129" t="s">
        <v>24</v>
      </c>
      <c r="C12" s="129">
        <f>'2017年申报123处'!C92+'2018年申报107处'!C23+'2019年申报121处'!C11</f>
        <v>15</v>
      </c>
      <c r="D12" s="129">
        <f>'2017年申报123处'!D92+'2018年申报107处'!D23+'2019年申报121处'!D11</f>
        <v>0</v>
      </c>
      <c r="E12" s="129">
        <f>'2017年申报123处'!N92+'2018年申报107处'!M23+'2019年申报121处'!L11</f>
        <v>8600</v>
      </c>
      <c r="F12" s="129">
        <f>'2017年申报123处'!W92+'2018年申报107处'!V23+'2019年申报121处'!R11</f>
        <v>1595.63</v>
      </c>
      <c r="G12" s="115">
        <f t="shared" si="1"/>
        <v>0.185538372093023</v>
      </c>
      <c r="H12" s="129" t="s">
        <v>25</v>
      </c>
    </row>
    <row r="13" ht="27" customHeight="1" spans="1:8">
      <c r="A13" s="149" t="s">
        <v>15</v>
      </c>
      <c r="B13" s="148" t="s">
        <v>26</v>
      </c>
      <c r="C13" s="148">
        <f>'2017年申报123处'!C45+'2018年申报107处'!C28+'2019年申报121处'!C25</f>
        <v>13</v>
      </c>
      <c r="D13" s="148">
        <f>'2017年申报123处'!D45+'2018年申报107处'!D28+'2019年申报121处'!D25</f>
        <v>0</v>
      </c>
      <c r="E13" s="148">
        <f>'2017年申报123处'!N45+'2018年申报107处'!M28+'2019年申报121处'!L25</f>
        <v>5323</v>
      </c>
      <c r="F13" s="148">
        <f>'2017年申报123处'!W45+'2018年申报107处'!V28+'2019年申报121处'!R25</f>
        <v>2373</v>
      </c>
      <c r="G13" s="115">
        <f t="shared" si="1"/>
        <v>0.445801239902311</v>
      </c>
      <c r="H13" s="148"/>
    </row>
    <row r="14" ht="27" customHeight="1" spans="1:8">
      <c r="A14" s="149" t="s">
        <v>17</v>
      </c>
      <c r="B14" s="148" t="s">
        <v>27</v>
      </c>
      <c r="C14" s="148">
        <f>'2017年申报123处'!C54+'2018年申报107处'!C33+'2019年申报121处'!C34</f>
        <v>37</v>
      </c>
      <c r="D14" s="148">
        <f>'2017年申报123处'!D54+'2018年申报107处'!D33+'2019年申报121处'!D34</f>
        <v>0</v>
      </c>
      <c r="E14" s="148">
        <f>'2017年申报123处'!N54+'2018年申报107处'!M33+'2019年申报121处'!L34</f>
        <v>21377</v>
      </c>
      <c r="F14" s="148">
        <f>'2017年申报123处'!W54+'2018年申报107处'!V33+'2019年申报121处'!R34</f>
        <v>8604</v>
      </c>
      <c r="G14" s="115">
        <f t="shared" si="1"/>
        <v>0.402488656032184</v>
      </c>
      <c r="H14" s="148"/>
    </row>
    <row r="15" ht="27" customHeight="1" spans="1:8">
      <c r="A15" s="149" t="s">
        <v>20</v>
      </c>
      <c r="B15" s="148" t="s">
        <v>28</v>
      </c>
      <c r="C15" s="148">
        <f>'2017年申报123处'!C13+'2018年申报107处'!C48+'2019年申报121处'!C94</f>
        <v>31</v>
      </c>
      <c r="D15" s="148">
        <f>'2017年申报123处'!D13+'2018年申报107处'!D48+'2019年申报121处'!D94</f>
        <v>0</v>
      </c>
      <c r="E15" s="148">
        <f>'2017年申报123处'!N13+'2018年申报107处'!M48+'2019年申报121处'!L94</f>
        <v>15336.6</v>
      </c>
      <c r="F15" s="148">
        <f>'2017年申报123处'!W13+'2018年申报107处'!V48+'2019年申报121处'!R94</f>
        <v>8545</v>
      </c>
      <c r="G15" s="115">
        <f t="shared" si="1"/>
        <v>0.557163908558611</v>
      </c>
      <c r="H15" s="148"/>
    </row>
    <row r="16" ht="27" customHeight="1" spans="1:8">
      <c r="A16" s="149" t="s">
        <v>29</v>
      </c>
      <c r="B16" s="148" t="s">
        <v>30</v>
      </c>
      <c r="C16" s="148">
        <f>'2017年申报123处'!C31+'2018年申报107处'!C64+'2019年申报121处'!C69</f>
        <v>13</v>
      </c>
      <c r="D16" s="148">
        <f>'2017年申报123处'!D31+'2018年申报107处'!D64+'2019年申报121处'!D69</f>
        <v>0</v>
      </c>
      <c r="E16" s="148">
        <f>'2017年申报123处'!N31+'2018年申报107处'!M64+'2019年申报121处'!L69</f>
        <v>4218</v>
      </c>
      <c r="F16" s="148">
        <f>'2017年申报123处'!W31+'2018年申报107处'!V64+'2019年申报121处'!R69</f>
        <v>981</v>
      </c>
      <c r="G16" s="115">
        <f t="shared" si="1"/>
        <v>0.232574679943101</v>
      </c>
      <c r="H16" s="129"/>
    </row>
    <row r="17" ht="27" customHeight="1" spans="1:8">
      <c r="A17" s="149" t="s">
        <v>31</v>
      </c>
      <c r="B17" s="247" t="s">
        <v>32</v>
      </c>
      <c r="C17" s="247">
        <f>'2018年申报107处'!C72+'2019年申报121处'!C121</f>
        <v>5</v>
      </c>
      <c r="D17" s="247">
        <f>'2018年申报107处'!D72+'2019年申报121处'!D121</f>
        <v>0</v>
      </c>
      <c r="E17" s="247">
        <f>'2018年申报107处'!M72+'2019年申报121处'!L121</f>
        <v>2747</v>
      </c>
      <c r="F17" s="247">
        <f>'2018年申报107处'!V72+'2019年申报121处'!R121</f>
        <v>754</v>
      </c>
      <c r="G17" s="115">
        <f t="shared" si="1"/>
        <v>0.274481252275209</v>
      </c>
      <c r="H17" s="247"/>
    </row>
    <row r="18" ht="27" customHeight="1" spans="1:8">
      <c r="A18" s="258" t="s">
        <v>33</v>
      </c>
      <c r="B18" s="155" t="s">
        <v>34</v>
      </c>
      <c r="C18" s="155">
        <f>'2017年申报123处'!C36+'2018年申报107处'!C83+'2019年申报121处'!C78</f>
        <v>13</v>
      </c>
      <c r="D18" s="155">
        <f>'2017年申报123处'!D36+'2018年申报107处'!D83+'2019年申报121处'!D78</f>
        <v>0</v>
      </c>
      <c r="E18" s="155">
        <f>'2017年申报123处'!N36+'2018年申报107处'!M83+'2019年申报121处'!L78</f>
        <v>5878</v>
      </c>
      <c r="F18" s="155">
        <f>'2017年申报123处'!W36+'2018年申报107处'!V83+'2019年申报121处'!R78</f>
        <v>1617</v>
      </c>
      <c r="G18" s="115">
        <f t="shared" si="1"/>
        <v>0.275093569241239</v>
      </c>
      <c r="H18" s="66" t="s">
        <v>19</v>
      </c>
    </row>
    <row r="19" ht="27" customHeight="1" spans="1:8">
      <c r="A19" s="258" t="s">
        <v>35</v>
      </c>
      <c r="B19" s="155" t="s">
        <v>36</v>
      </c>
      <c r="C19" s="155">
        <f>'2018年申报107处'!C90+'2019年申报121处'!C92</f>
        <v>2</v>
      </c>
      <c r="D19" s="155">
        <f>'2018年申报107处'!D90+'2019年申报121处'!D92</f>
        <v>0</v>
      </c>
      <c r="E19" s="155">
        <f>'2018年申报107处'!M90+'2019年申报121处'!L92</f>
        <v>820</v>
      </c>
      <c r="F19" s="155">
        <f>'2018年申报107处'!V90+'2019年申报121处'!R92</f>
        <v>0</v>
      </c>
      <c r="G19" s="115">
        <f t="shared" si="1"/>
        <v>0</v>
      </c>
      <c r="H19" s="129" t="s">
        <v>25</v>
      </c>
    </row>
    <row r="20" ht="27" customHeight="1" spans="1:8">
      <c r="A20" s="258" t="s">
        <v>37</v>
      </c>
      <c r="B20" s="155" t="s">
        <v>38</v>
      </c>
      <c r="C20" s="155">
        <f>'2017年申报123处'!C42</f>
        <v>2</v>
      </c>
      <c r="D20" s="155">
        <f>'2017年申报123处'!D42</f>
        <v>0</v>
      </c>
      <c r="E20" s="155">
        <f>'2017年申报123处'!N42</f>
        <v>1300</v>
      </c>
      <c r="F20" s="155">
        <f>'2017年申报123处'!W42</f>
        <v>1300</v>
      </c>
      <c r="G20" s="115">
        <f t="shared" si="1"/>
        <v>1</v>
      </c>
      <c r="H20" s="66" t="s">
        <v>39</v>
      </c>
    </row>
    <row r="21" ht="27" customHeight="1" spans="1:8">
      <c r="A21" s="258" t="s">
        <v>40</v>
      </c>
      <c r="B21" s="155" t="s">
        <v>41</v>
      </c>
      <c r="C21" s="155">
        <f>'2019年申报121处'!C7</f>
        <v>2</v>
      </c>
      <c r="D21" s="155">
        <f>'2019年申报121处'!D7</f>
        <v>0</v>
      </c>
      <c r="E21" s="155">
        <f>'2019年申报121处'!L7</f>
        <v>359</v>
      </c>
      <c r="F21" s="155">
        <f>'2019年申报121处'!R7</f>
        <v>0</v>
      </c>
      <c r="G21" s="115">
        <f t="shared" si="1"/>
        <v>0</v>
      </c>
      <c r="H21" s="66" t="s">
        <v>22</v>
      </c>
    </row>
    <row r="22" ht="18" customHeight="1" spans="1:8">
      <c r="A22" s="47"/>
      <c r="B22" s="47" t="s">
        <v>42</v>
      </c>
      <c r="C22" s="47">
        <f>SUM(C23:C25)</f>
        <v>7</v>
      </c>
      <c r="D22" s="47">
        <f>SUM(D23:D25)</f>
        <v>0</v>
      </c>
      <c r="E22" s="47">
        <f>SUM(E23:E25)</f>
        <v>2723</v>
      </c>
      <c r="F22" s="47">
        <f>SUM(F23:F25)</f>
        <v>365</v>
      </c>
      <c r="G22" s="65">
        <f t="shared" si="1"/>
        <v>0.134043334557473</v>
      </c>
      <c r="H22" s="66"/>
    </row>
    <row r="23" ht="27" customHeight="1" spans="1:8">
      <c r="A23" s="47" t="s">
        <v>13</v>
      </c>
      <c r="B23" s="66" t="s">
        <v>43</v>
      </c>
      <c r="C23" s="66">
        <f>'2018年申报107处'!C93+'2019年申报121处'!C193</f>
        <v>5</v>
      </c>
      <c r="D23" s="66">
        <f>'2018年申报107处'!D93+'2019年申报121处'!D193</f>
        <v>0</v>
      </c>
      <c r="E23" s="66">
        <f>'2018年申报107处'!M93+'2019年申报121处'!L193</f>
        <v>2243</v>
      </c>
      <c r="F23" s="66">
        <f>'2018年申报107处'!V93+'2019年申报121处'!R193</f>
        <v>125</v>
      </c>
      <c r="G23" s="115">
        <f t="shared" si="1"/>
        <v>0.0557289344627731</v>
      </c>
      <c r="H23" s="129" t="s">
        <v>25</v>
      </c>
    </row>
    <row r="24" ht="27" customHeight="1" spans="1:8">
      <c r="A24" s="47" t="s">
        <v>15</v>
      </c>
      <c r="B24" s="66" t="s">
        <v>44</v>
      </c>
      <c r="C24" s="66">
        <f>'2019年申报121处'!C191</f>
        <v>1</v>
      </c>
      <c r="D24" s="66">
        <f>'2019年申报121处'!D191</f>
        <v>0</v>
      </c>
      <c r="E24" s="66">
        <f>'2019年申报121处'!L191</f>
        <v>240</v>
      </c>
      <c r="F24" s="66">
        <f>'2019年申报121处'!R191</f>
        <v>240</v>
      </c>
      <c r="G24" s="115">
        <f t="shared" si="1"/>
        <v>1</v>
      </c>
      <c r="H24" s="129" t="s">
        <v>39</v>
      </c>
    </row>
    <row r="25" ht="27" customHeight="1" spans="1:8">
      <c r="A25" s="47" t="s">
        <v>17</v>
      </c>
      <c r="B25" s="66" t="s">
        <v>45</v>
      </c>
      <c r="C25" s="66">
        <f>'2019年申报121处'!C189</f>
        <v>1</v>
      </c>
      <c r="D25" s="66">
        <f>'2019年申报121处'!D189</f>
        <v>0</v>
      </c>
      <c r="E25" s="66">
        <f>'2019年申报121处'!L189</f>
        <v>240</v>
      </c>
      <c r="F25" s="66">
        <f>'2019年申报121处'!R189</f>
        <v>0</v>
      </c>
      <c r="G25" s="115">
        <f t="shared" si="1"/>
        <v>0</v>
      </c>
      <c r="H25" s="129" t="s">
        <v>25</v>
      </c>
    </row>
    <row r="26" ht="18" customHeight="1" spans="1:8">
      <c r="A26" s="47"/>
      <c r="B26" s="47" t="s">
        <v>46</v>
      </c>
      <c r="C26" s="47">
        <f>SUM(C27:C31)</f>
        <v>10</v>
      </c>
      <c r="D26" s="47">
        <f>D27+D28+D29+D30+D31</f>
        <v>0</v>
      </c>
      <c r="E26" s="47">
        <f>SUM(E27:E31)</f>
        <v>4116</v>
      </c>
      <c r="F26" s="47">
        <f>SUM(F27:F31)</f>
        <v>2717</v>
      </c>
      <c r="G26" s="65">
        <f t="shared" ref="G26:G51" si="2">F26/E26</f>
        <v>0.660106899902818</v>
      </c>
      <c r="H26" s="66"/>
    </row>
    <row r="27" ht="27" customHeight="1" spans="1:8">
      <c r="A27" s="47" t="s">
        <v>13</v>
      </c>
      <c r="B27" s="66" t="s">
        <v>47</v>
      </c>
      <c r="C27" s="66">
        <f>'2018年申报107处'!C98+'2019年申报121处'!C207</f>
        <v>4</v>
      </c>
      <c r="D27" s="66">
        <f>'2018年申报107处'!D98+'2019年申报121处'!D207</f>
        <v>0</v>
      </c>
      <c r="E27" s="66">
        <f>'2018年申报107处'!M98+'2019年申报121处'!L207</f>
        <v>1195</v>
      </c>
      <c r="F27" s="66">
        <f>'2018年申报107处'!V98+'2019年申报121处'!R207</f>
        <v>200</v>
      </c>
      <c r="G27" s="115">
        <f t="shared" si="2"/>
        <v>0.167364016736402</v>
      </c>
      <c r="H27" s="66" t="s">
        <v>25</v>
      </c>
    </row>
    <row r="28" ht="27" customHeight="1" spans="1:8">
      <c r="A28" s="47" t="s">
        <v>15</v>
      </c>
      <c r="B28" s="66" t="s">
        <v>48</v>
      </c>
      <c r="C28" s="66">
        <f>'2017年申报123处'!C193+'2018年申报107处'!C100</f>
        <v>3</v>
      </c>
      <c r="D28" s="66">
        <f>'2017年申报123处'!D193+'2018年申报107处'!D100</f>
        <v>0</v>
      </c>
      <c r="E28" s="66">
        <f>'2017年申报123处'!N193+'2018年申报107处'!M100</f>
        <v>1608</v>
      </c>
      <c r="F28" s="66">
        <f>'2017年申报123处'!W193+'2018年申报107处'!V100</f>
        <v>1228</v>
      </c>
      <c r="G28" s="115">
        <f t="shared" si="2"/>
        <v>0.763681592039801</v>
      </c>
      <c r="H28" s="66" t="s">
        <v>39</v>
      </c>
    </row>
    <row r="29" ht="27" customHeight="1" spans="1:8">
      <c r="A29" s="47" t="s">
        <v>17</v>
      </c>
      <c r="B29" s="66" t="s">
        <v>49</v>
      </c>
      <c r="C29" s="66">
        <f>'2018年申报107处'!C102</f>
        <v>1</v>
      </c>
      <c r="D29" s="66">
        <f>'2018年申报107处'!D102</f>
        <v>0</v>
      </c>
      <c r="E29" s="66">
        <f>'2018年申报107处'!M102</f>
        <v>304</v>
      </c>
      <c r="F29" s="66">
        <f>'2018年申报107处'!V102</f>
        <v>280</v>
      </c>
      <c r="G29" s="115">
        <f t="shared" si="2"/>
        <v>0.921052631578947</v>
      </c>
      <c r="H29" s="66" t="s">
        <v>39</v>
      </c>
    </row>
    <row r="30" ht="27" customHeight="1" spans="1:8">
      <c r="A30" s="47" t="s">
        <v>20</v>
      </c>
      <c r="B30" s="66" t="s">
        <v>50</v>
      </c>
      <c r="C30" s="66">
        <f>'2018年申报107处'!C104</f>
        <v>1</v>
      </c>
      <c r="D30" s="66">
        <f>'2018年申报107处'!D104</f>
        <v>0</v>
      </c>
      <c r="E30" s="66">
        <f>'2018年申报107处'!M104</f>
        <v>359</v>
      </c>
      <c r="F30" s="66">
        <f>'2018年申报107处'!V104</f>
        <v>359</v>
      </c>
      <c r="G30" s="115">
        <f t="shared" si="2"/>
        <v>1</v>
      </c>
      <c r="H30" s="66" t="s">
        <v>39</v>
      </c>
    </row>
    <row r="31" ht="27" customHeight="1" spans="1:8">
      <c r="A31" s="47" t="s">
        <v>29</v>
      </c>
      <c r="B31" s="66" t="s">
        <v>51</v>
      </c>
      <c r="C31" s="643">
        <f>'2017年申报123处'!C191</f>
        <v>1</v>
      </c>
      <c r="D31" s="643">
        <f>'2017年申报123处'!D191</f>
        <v>0</v>
      </c>
      <c r="E31" s="643">
        <f>'2017年申报123处'!N191</f>
        <v>650</v>
      </c>
      <c r="F31" s="643">
        <f>'2017年申报123处'!W191</f>
        <v>650</v>
      </c>
      <c r="G31" s="115">
        <f t="shared" si="2"/>
        <v>1</v>
      </c>
      <c r="H31" s="66" t="s">
        <v>39</v>
      </c>
    </row>
    <row r="32" ht="18" customHeight="1" spans="1:8">
      <c r="A32" s="47"/>
      <c r="B32" s="47" t="s">
        <v>52</v>
      </c>
      <c r="C32" s="47">
        <f>SUM(C33:C39)</f>
        <v>37</v>
      </c>
      <c r="D32" s="47">
        <f>D33+D34+D35+D36</f>
        <v>0</v>
      </c>
      <c r="E32" s="47">
        <f>SUM(E33:E39)</f>
        <v>12001</v>
      </c>
      <c r="F32" s="47">
        <f>SUM(F33:F39)</f>
        <v>5572</v>
      </c>
      <c r="G32" s="65">
        <f t="shared" si="2"/>
        <v>0.464294642113157</v>
      </c>
      <c r="H32" s="66"/>
    </row>
    <row r="33" ht="27" customHeight="1" spans="1:8">
      <c r="A33" s="47" t="s">
        <v>13</v>
      </c>
      <c r="B33" s="66" t="s">
        <v>53</v>
      </c>
      <c r="C33" s="66">
        <f>'2017年申报123处'!C233+'2018年申报107处'!C107+'2019年申报121处'!C212</f>
        <v>5</v>
      </c>
      <c r="D33" s="66">
        <f>'2017年申报123处'!D233+'2018年申报107处'!D107+'2019年申报121处'!D212</f>
        <v>0</v>
      </c>
      <c r="E33" s="66">
        <f>'2017年申报123处'!N233+'2018年申报107处'!M107+'2019年申报121处'!L212</f>
        <v>1489</v>
      </c>
      <c r="F33" s="66">
        <f>'2017年申报123处'!W233+'2018年申报107处'!V107+'2019年申报121处'!R212</f>
        <v>819</v>
      </c>
      <c r="G33" s="115">
        <f t="shared" si="2"/>
        <v>0.550033579583613</v>
      </c>
      <c r="H33" s="66"/>
    </row>
    <row r="34" ht="27" customHeight="1" spans="1:8">
      <c r="A34" s="47" t="s">
        <v>15</v>
      </c>
      <c r="B34" s="66" t="s">
        <v>54</v>
      </c>
      <c r="C34" s="66">
        <f>'2017年申报123处'!C245+'2018年申报107处'!C109+'2019年申报121处'!C238</f>
        <v>14</v>
      </c>
      <c r="D34" s="66">
        <f>'2017年申报123处'!D245+'2018年申报107处'!D109+'2019年申报121处'!D238</f>
        <v>0</v>
      </c>
      <c r="E34" s="66">
        <f>'2017年申报123处'!N245+'2018年申报107处'!M109+'2019年申报121处'!L238</f>
        <v>4899</v>
      </c>
      <c r="F34" s="66">
        <f>'2017年申报123处'!W245+'2018年申报107处'!V109+'2019年申报121处'!R238</f>
        <v>3625</v>
      </c>
      <c r="G34" s="115">
        <f t="shared" si="2"/>
        <v>0.739946927944478</v>
      </c>
      <c r="H34" s="66" t="s">
        <v>39</v>
      </c>
    </row>
    <row r="35" ht="27" customHeight="1" spans="1:8">
      <c r="A35" s="47" t="s">
        <v>17</v>
      </c>
      <c r="B35" s="668" t="s">
        <v>55</v>
      </c>
      <c r="C35" s="643">
        <f>'2017年申报123处'!C238</f>
        <v>2</v>
      </c>
      <c r="D35" s="643">
        <f>'2017年申报123处'!D238</f>
        <v>0</v>
      </c>
      <c r="E35" s="643">
        <f>'2017年申报123处'!N238</f>
        <v>898</v>
      </c>
      <c r="F35" s="643">
        <f>'2017年申报123处'!W238</f>
        <v>898</v>
      </c>
      <c r="G35" s="115">
        <f t="shared" si="2"/>
        <v>1</v>
      </c>
      <c r="H35" s="66" t="s">
        <v>39</v>
      </c>
    </row>
    <row r="36" ht="27" customHeight="1" spans="1:8">
      <c r="A36" s="47" t="s">
        <v>20</v>
      </c>
      <c r="B36" s="66" t="s">
        <v>56</v>
      </c>
      <c r="C36" s="669">
        <f>'2017年申报123处'!C241+'2019年申报121处'!C228</f>
        <v>9</v>
      </c>
      <c r="D36" s="669">
        <f>'2017年申报123处'!D241+'2019年申报121处'!D228</f>
        <v>0</v>
      </c>
      <c r="E36" s="669">
        <f>'2017年申报123处'!N241+'2019年申报121处'!L228</f>
        <v>2736</v>
      </c>
      <c r="F36" s="669">
        <f>'2017年申报123处'!W241+'2019年申报121处'!R228</f>
        <v>230</v>
      </c>
      <c r="G36" s="115">
        <f t="shared" si="2"/>
        <v>0.0840643274853801</v>
      </c>
      <c r="H36" s="129" t="s">
        <v>25</v>
      </c>
    </row>
    <row r="37" ht="45" customHeight="1" spans="1:8">
      <c r="A37" s="47" t="s">
        <v>29</v>
      </c>
      <c r="B37" s="66" t="s">
        <v>57</v>
      </c>
      <c r="C37" s="669">
        <f>'2018年申报107处'!C115+'2019年申报121处'!C215</f>
        <v>4</v>
      </c>
      <c r="D37" s="669">
        <f>'2018年申报107处'!D115+'2019年申报121处'!D215</f>
        <v>0</v>
      </c>
      <c r="E37" s="669">
        <f>'2018年申报107处'!M115+'2019年申报121处'!L215</f>
        <v>1131</v>
      </c>
      <c r="F37" s="669">
        <f>'2018年申报107处'!V115+'2019年申报121处'!R215</f>
        <v>0</v>
      </c>
      <c r="G37" s="115">
        <f t="shared" si="2"/>
        <v>0</v>
      </c>
      <c r="H37" s="66" t="s">
        <v>58</v>
      </c>
    </row>
    <row r="38" ht="27" customHeight="1" spans="1:8">
      <c r="A38" s="47" t="s">
        <v>31</v>
      </c>
      <c r="B38" s="66" t="s">
        <v>59</v>
      </c>
      <c r="C38" s="669">
        <f>'2019年申报121处'!C221</f>
        <v>2</v>
      </c>
      <c r="D38" s="669">
        <f>'2019年申报121处'!D221</f>
        <v>0</v>
      </c>
      <c r="E38" s="669">
        <f>'2019年申报121处'!L221</f>
        <v>653</v>
      </c>
      <c r="F38" s="669">
        <f>'2019年申报121处'!R221</f>
        <v>0</v>
      </c>
      <c r="G38" s="115">
        <f t="shared" si="2"/>
        <v>0</v>
      </c>
      <c r="H38" s="66" t="s">
        <v>22</v>
      </c>
    </row>
    <row r="39" ht="27" customHeight="1" spans="1:8">
      <c r="A39" s="47" t="s">
        <v>33</v>
      </c>
      <c r="B39" s="66" t="s">
        <v>60</v>
      </c>
      <c r="C39" s="669">
        <f>'2019年申报121处'!C240</f>
        <v>1</v>
      </c>
      <c r="D39" s="669">
        <f>'2019年申报121处'!D240</f>
        <v>0</v>
      </c>
      <c r="E39" s="669">
        <f>'2019年申报121处'!L240</f>
        <v>195</v>
      </c>
      <c r="F39" s="669">
        <f>'2019年申报121处'!R240</f>
        <v>0</v>
      </c>
      <c r="G39" s="115">
        <f t="shared" si="2"/>
        <v>0</v>
      </c>
      <c r="H39" s="66" t="s">
        <v>22</v>
      </c>
    </row>
    <row r="40" ht="18" customHeight="1" spans="1:8">
      <c r="A40" s="47"/>
      <c r="B40" s="47" t="s">
        <v>61</v>
      </c>
      <c r="C40" s="47">
        <f t="shared" ref="C40:F40" si="3">C41+C42+C43+C44</f>
        <v>108</v>
      </c>
      <c r="D40" s="47">
        <f t="shared" si="3"/>
        <v>0</v>
      </c>
      <c r="E40" s="47">
        <f t="shared" si="3"/>
        <v>45140.48</v>
      </c>
      <c r="F40" s="47">
        <f t="shared" si="3"/>
        <v>20486.2</v>
      </c>
      <c r="G40" s="65">
        <f t="shared" si="2"/>
        <v>0.453832125843589</v>
      </c>
      <c r="H40" s="66"/>
    </row>
    <row r="41" ht="27" customHeight="1" spans="1:8">
      <c r="A41" s="47" t="s">
        <v>13</v>
      </c>
      <c r="B41" s="66" t="s">
        <v>62</v>
      </c>
      <c r="C41" s="66">
        <f>'2017年申报123处'!C180+'2018年申报107处'!C119+'2019年申报121处'!C124</f>
        <v>10</v>
      </c>
      <c r="D41" s="66">
        <f>'2017年申报123处'!D180+'2018年申报107处'!D119+'2019年申报121处'!D124</f>
        <v>0</v>
      </c>
      <c r="E41" s="66">
        <f>'2017年申报123处'!N180+'2018年申报107处'!M119+'2019年申报121处'!L124</f>
        <v>3962</v>
      </c>
      <c r="F41" s="66">
        <f>'2017年申报123处'!W180+'2018年申报107处'!V119+'2019年申报121处'!R124</f>
        <v>2185</v>
      </c>
      <c r="G41" s="115">
        <f t="shared" si="2"/>
        <v>0.551489146895507</v>
      </c>
      <c r="H41" s="129"/>
    </row>
    <row r="42" ht="27" customHeight="1" spans="1:8">
      <c r="A42" s="47" t="s">
        <v>15</v>
      </c>
      <c r="B42" s="66" t="s">
        <v>63</v>
      </c>
      <c r="C42" s="66">
        <f>'2017年申报123处'!C116+'2018年申报107处'!C124+'2019年申报121处'!C128</f>
        <v>58</v>
      </c>
      <c r="D42" s="66">
        <f>'2017年申报123处'!D116+'2018年申报107处'!D124+'2019年申报121处'!D128</f>
        <v>0</v>
      </c>
      <c r="E42" s="66">
        <f>'2017年申报123处'!N116+'2018年申报107处'!M124+'2019年申报121处'!L128</f>
        <v>26844.6</v>
      </c>
      <c r="F42" s="66">
        <f>'2017年申报123处'!W116+'2018年申报107处'!V124+'2019年申报121处'!R128</f>
        <v>11768.2</v>
      </c>
      <c r="G42" s="115">
        <f t="shared" si="2"/>
        <v>0.438382393479508</v>
      </c>
      <c r="H42" s="66"/>
    </row>
    <row r="43" ht="27" customHeight="1" spans="1:8">
      <c r="A43" s="47" t="s">
        <v>17</v>
      </c>
      <c r="B43" s="66" t="s">
        <v>64</v>
      </c>
      <c r="C43" s="66">
        <f>'2017年申报123处'!C160+'2018年申报107处'!C154+'2019年申报121处'!C154</f>
        <v>35</v>
      </c>
      <c r="D43" s="66">
        <f>'2017年申报123处'!D160+'2018年申报107处'!D154+'2019年申报121处'!D154</f>
        <v>0</v>
      </c>
      <c r="E43" s="66">
        <f>'2017年申报123处'!N160+'2018年申报107处'!M154+'2019年申报121处'!L154</f>
        <v>12923.24</v>
      </c>
      <c r="F43" s="66">
        <f>'2017年申报123处'!W160+'2018年申报107处'!V154+'2019年申报121处'!R154</f>
        <v>5780</v>
      </c>
      <c r="G43" s="115">
        <f t="shared" si="2"/>
        <v>0.447256260813852</v>
      </c>
      <c r="H43" s="66" t="s">
        <v>65</v>
      </c>
    </row>
    <row r="44" ht="27" customHeight="1" spans="1:8">
      <c r="A44" s="47" t="s">
        <v>20</v>
      </c>
      <c r="B44" s="66" t="s">
        <v>66</v>
      </c>
      <c r="C44" s="643">
        <f>'2017年申报123处'!C185+'2019年申报121处'!C171</f>
        <v>5</v>
      </c>
      <c r="D44" s="643">
        <f>'2017年申报123处'!D185+'2019年申报121处'!D171</f>
        <v>0</v>
      </c>
      <c r="E44" s="643">
        <f>'2017年申报123处'!N185+'2019年申报121处'!L171</f>
        <v>1410.64</v>
      </c>
      <c r="F44" s="643">
        <f>'2017年申报123处'!W185+'2019年申报121处'!R171</f>
        <v>753</v>
      </c>
      <c r="G44" s="115">
        <f t="shared" si="2"/>
        <v>0.533800260874497</v>
      </c>
      <c r="H44" s="129"/>
    </row>
    <row r="45" ht="18" customHeight="1" spans="1:8">
      <c r="A45" s="47"/>
      <c r="B45" s="47" t="s">
        <v>67</v>
      </c>
      <c r="C45" s="47">
        <f>SUM(C46:C51)</f>
        <v>45</v>
      </c>
      <c r="D45" s="47">
        <f>D46+D47+D48+D49+D50+D51</f>
        <v>0</v>
      </c>
      <c r="E45" s="47">
        <f>SUM(E46:E51)</f>
        <v>18246</v>
      </c>
      <c r="F45" s="47">
        <f>SUM(F46:F51)</f>
        <v>10061.8</v>
      </c>
      <c r="G45" s="65">
        <f t="shared" si="2"/>
        <v>0.551452373122876</v>
      </c>
      <c r="H45" s="66"/>
    </row>
    <row r="46" ht="27" customHeight="1" spans="1:8">
      <c r="A46" s="47" t="s">
        <v>13</v>
      </c>
      <c r="B46" s="66" t="s">
        <v>68</v>
      </c>
      <c r="C46" s="66">
        <f>'2017年申报123处'!C221+'2018年申报107处'!C171+'2019年申报121处'!C268</f>
        <v>10</v>
      </c>
      <c r="D46" s="66">
        <f>'2017年申报123处'!D221+'2018年申报107处'!D171+'2019年申报121处'!D268</f>
        <v>0</v>
      </c>
      <c r="E46" s="66">
        <f>'2017年申报123处'!N221+'2018年申报107处'!M171+'2019年申报121处'!L268</f>
        <v>4715</v>
      </c>
      <c r="F46" s="66">
        <f>'2017年申报123处'!W221+'2018年申报107处'!V171+'2019年申报121处'!R268</f>
        <v>3623</v>
      </c>
      <c r="G46" s="115">
        <f t="shared" si="2"/>
        <v>0.768398727465536</v>
      </c>
      <c r="H46" s="129" t="s">
        <v>39</v>
      </c>
    </row>
    <row r="47" ht="27" customHeight="1" spans="1:8">
      <c r="A47" s="47" t="s">
        <v>15</v>
      </c>
      <c r="B47" s="66" t="s">
        <v>69</v>
      </c>
      <c r="C47" s="66">
        <f>'2017年申报123处'!C212+'2018年申报107处'!C183+'2019年申报121处'!C275</f>
        <v>7</v>
      </c>
      <c r="D47" s="66">
        <f>'2017年申报123处'!D212+'2018年申报107处'!D183+'2019年申报121处'!D275</f>
        <v>0</v>
      </c>
      <c r="E47" s="66">
        <f>'2017年申报123处'!N212+'2018年申报107处'!M183+'2019年申报121处'!L275</f>
        <v>2646</v>
      </c>
      <c r="F47" s="66">
        <f>'2017年申报123处'!W212+'2018年申报107处'!V183+'2019年申报121处'!R275</f>
        <v>1302</v>
      </c>
      <c r="G47" s="115">
        <f t="shared" si="2"/>
        <v>0.492063492063492</v>
      </c>
      <c r="H47" s="66"/>
    </row>
    <row r="48" ht="27" customHeight="1" spans="1:8">
      <c r="A48" s="47" t="s">
        <v>17</v>
      </c>
      <c r="B48" s="66" t="s">
        <v>70</v>
      </c>
      <c r="C48" s="66">
        <f>'2018年申报107处'!C188+'2019年申报121处'!C258</f>
        <v>6</v>
      </c>
      <c r="D48" s="66">
        <f>'2018年申报107处'!D188+'2019年申报121处'!D258</f>
        <v>0</v>
      </c>
      <c r="E48" s="66">
        <f>'2018年申报107处'!M188+'2019年申报121处'!L258</f>
        <v>2271</v>
      </c>
      <c r="F48" s="66">
        <f>'2018年申报107处'!V188+'2019年申报121处'!R258</f>
        <v>1573</v>
      </c>
      <c r="G48" s="115">
        <f t="shared" si="2"/>
        <v>0.692646411272567</v>
      </c>
      <c r="H48" s="66" t="s">
        <v>71</v>
      </c>
    </row>
    <row r="49" ht="27" customHeight="1" spans="1:8">
      <c r="A49" s="47" t="s">
        <v>20</v>
      </c>
      <c r="B49" s="66" t="s">
        <v>72</v>
      </c>
      <c r="C49" s="66">
        <f>'2017年申报123处'!C197+'2018年申报107处'!C192+'2019年申报121处'!C243</f>
        <v>16</v>
      </c>
      <c r="D49" s="66">
        <f>'2017年申报123处'!D197+'2018年申报107处'!D192+'2019年申报121处'!D243</f>
        <v>0</v>
      </c>
      <c r="E49" s="66">
        <f>'2017年申报123处'!N197+'2018年申报107处'!M192+'2019年申报121处'!L243</f>
        <v>6568</v>
      </c>
      <c r="F49" s="66">
        <f>'2017年申报123处'!W197+'2018年申报107处'!V192+'2019年申报121处'!R243</f>
        <v>2316.8</v>
      </c>
      <c r="G49" s="115">
        <f t="shared" si="2"/>
        <v>0.352740560292326</v>
      </c>
      <c r="H49" s="129"/>
    </row>
    <row r="50" ht="27" customHeight="1" spans="1:8">
      <c r="A50" s="47" t="s">
        <v>29</v>
      </c>
      <c r="B50" s="66" t="s">
        <v>73</v>
      </c>
      <c r="C50" s="66">
        <f>'2018年申报107处'!C202+'2019年申报121处'!C254</f>
        <v>3</v>
      </c>
      <c r="D50" s="66">
        <f>'2018年申报107处'!D202+'2019年申报121处'!D254</f>
        <v>0</v>
      </c>
      <c r="E50" s="66">
        <f>'2018年申报107处'!M202+'2019年申报121处'!L254</f>
        <v>1008</v>
      </c>
      <c r="F50" s="66">
        <f>'2018年申报107处'!V202+'2019年申报121处'!R254</f>
        <v>649</v>
      </c>
      <c r="G50" s="115">
        <f t="shared" si="2"/>
        <v>0.643849206349206</v>
      </c>
      <c r="H50" s="66" t="s">
        <v>39</v>
      </c>
    </row>
    <row r="51" ht="27" customHeight="1" spans="1:8">
      <c r="A51" s="47" t="s">
        <v>31</v>
      </c>
      <c r="B51" s="52" t="s">
        <v>74</v>
      </c>
      <c r="C51" s="643">
        <f>'2017年申报123处'!C230+'2019年申报121处'!C265</f>
        <v>3</v>
      </c>
      <c r="D51" s="643">
        <f>'2017年申报123处'!D230+'2019年申报121处'!D265</f>
        <v>0</v>
      </c>
      <c r="E51" s="643">
        <f>'2017年申报123处'!N230+'2019年申报121处'!L265</f>
        <v>1038</v>
      </c>
      <c r="F51" s="643">
        <f>'2017年申报123处'!W230+'2019年申报121处'!R265</f>
        <v>598</v>
      </c>
      <c r="G51" s="115">
        <f t="shared" si="2"/>
        <v>0.576107899807322</v>
      </c>
      <c r="H51" s="66"/>
    </row>
  </sheetData>
  <autoFilter ref="A4:H51">
    <extLst/>
  </autoFilter>
  <mergeCells count="3">
    <mergeCell ref="A1:B1"/>
    <mergeCell ref="A3:H3"/>
    <mergeCell ref="A5:B5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L260"/>
  <sheetViews>
    <sheetView view="pageBreakPreview" zoomScaleNormal="100" zoomScaleSheetLayoutView="100" workbookViewId="0">
      <pane ySplit="4" topLeftCell="A5" activePane="bottomLeft" state="frozen"/>
      <selection/>
      <selection pane="bottomLeft" activeCell="A2" sqref="A2:AL2"/>
    </sheetView>
  </sheetViews>
  <sheetFormatPr defaultColWidth="9" defaultRowHeight="12"/>
  <cols>
    <col min="1" max="1" width="7.875" style="348" customWidth="1"/>
    <col min="2" max="2" width="13.125" style="348" customWidth="1"/>
    <col min="3" max="3" width="18" style="348" customWidth="1"/>
    <col min="4" max="4" width="10.375" style="349" hidden="1" customWidth="1"/>
    <col min="5" max="5" width="11.75" style="348" customWidth="1"/>
    <col min="6" max="6" width="6.875" style="348" hidden="1" customWidth="1"/>
    <col min="7" max="7" width="8" style="350" hidden="1" customWidth="1"/>
    <col min="8" max="8" width="9.25" style="351" hidden="1" customWidth="1"/>
    <col min="9" max="9" width="9.25" style="352" hidden="1" customWidth="1"/>
    <col min="10" max="10" width="10.375" style="352" hidden="1" customWidth="1"/>
    <col min="11" max="12" width="9.875" style="352" hidden="1" customWidth="1"/>
    <col min="13" max="13" width="11.5" style="352" hidden="1" customWidth="1"/>
    <col min="14" max="14" width="9.125" style="352" customWidth="1"/>
    <col min="15" max="17" width="10.25" style="353" hidden="1" customWidth="1"/>
    <col min="18" max="18" width="10.625" style="353" hidden="1" customWidth="1"/>
    <col min="19" max="19" width="14.75" style="353" hidden="1" customWidth="1"/>
    <col min="20" max="21" width="12.375" style="353" hidden="1" customWidth="1"/>
    <col min="22" max="22" width="12.125" style="353" hidden="1" customWidth="1"/>
    <col min="23" max="23" width="8.5" style="352" customWidth="1"/>
    <col min="24" max="24" width="7.375" style="353" hidden="1" customWidth="1"/>
    <col min="25" max="25" width="10.625" style="353" hidden="1" customWidth="1"/>
    <col min="26" max="26" width="16.125" style="353" hidden="1" customWidth="1"/>
    <col min="27" max="36" width="9" style="353" hidden="1" customWidth="1"/>
    <col min="37" max="37" width="8.25" style="348" customWidth="1"/>
    <col min="38" max="16384" width="9" style="348"/>
  </cols>
  <sheetData>
    <row r="1" ht="36" customHeight="1" spans="1:14">
      <c r="A1" s="31" t="s">
        <v>75</v>
      </c>
      <c r="B1" s="31"/>
      <c r="C1" s="354"/>
      <c r="D1" s="354"/>
      <c r="E1" s="354"/>
      <c r="F1" s="354"/>
      <c r="G1" s="355"/>
      <c r="H1" s="354"/>
      <c r="I1" s="402"/>
      <c r="J1" s="403"/>
      <c r="K1" s="403"/>
      <c r="L1" s="403"/>
      <c r="M1" s="403"/>
      <c r="N1" s="403"/>
    </row>
    <row r="2" ht="45" customHeight="1" spans="1:38">
      <c r="A2" s="356" t="s">
        <v>76</v>
      </c>
      <c r="B2" s="356"/>
      <c r="C2" s="356"/>
      <c r="D2" s="357"/>
      <c r="E2" s="356"/>
      <c r="F2" s="357"/>
      <c r="G2" s="357"/>
      <c r="H2" s="357"/>
      <c r="I2" s="357"/>
      <c r="J2" s="357"/>
      <c r="K2" s="357"/>
      <c r="L2" s="357"/>
      <c r="M2" s="357"/>
      <c r="N2" s="356"/>
      <c r="O2" s="357"/>
      <c r="P2" s="357"/>
      <c r="Q2" s="357"/>
      <c r="R2" s="357"/>
      <c r="S2" s="357"/>
      <c r="T2" s="357"/>
      <c r="U2" s="357"/>
      <c r="V2" s="357"/>
      <c r="W2" s="356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6"/>
      <c r="AL2" s="356"/>
    </row>
    <row r="3" ht="44" customHeight="1" spans="1:38">
      <c r="A3" s="121" t="s">
        <v>3</v>
      </c>
      <c r="B3" s="121" t="s">
        <v>4</v>
      </c>
      <c r="C3" s="121" t="s">
        <v>5</v>
      </c>
      <c r="D3" s="121" t="s">
        <v>77</v>
      </c>
      <c r="E3" s="121" t="s">
        <v>6</v>
      </c>
      <c r="F3" s="121"/>
      <c r="G3" s="121" t="s">
        <v>78</v>
      </c>
      <c r="H3" s="358" t="s">
        <v>79</v>
      </c>
      <c r="I3" s="404"/>
      <c r="J3" s="53" t="s">
        <v>80</v>
      </c>
      <c r="K3" s="53"/>
      <c r="L3" s="53"/>
      <c r="M3" s="53" t="s">
        <v>81</v>
      </c>
      <c r="N3" s="53" t="s">
        <v>82</v>
      </c>
      <c r="O3" s="54" t="s">
        <v>83</v>
      </c>
      <c r="P3" s="54"/>
      <c r="Q3" s="54" t="s">
        <v>84</v>
      </c>
      <c r="R3" s="54" t="s">
        <v>85</v>
      </c>
      <c r="S3" s="54"/>
      <c r="T3" s="54"/>
      <c r="U3" s="54"/>
      <c r="V3" s="54"/>
      <c r="W3" s="54"/>
      <c r="X3" s="54"/>
      <c r="Y3" s="54"/>
      <c r="Z3" s="54"/>
      <c r="AA3" s="405" t="s">
        <v>86</v>
      </c>
      <c r="AB3" s="405"/>
      <c r="AC3" s="405"/>
      <c r="AD3" s="405"/>
      <c r="AE3" s="405"/>
      <c r="AF3" s="405"/>
      <c r="AG3" s="405"/>
      <c r="AH3" s="405"/>
      <c r="AI3" s="405"/>
      <c r="AJ3" s="405" t="s">
        <v>10</v>
      </c>
      <c r="AK3" s="53" t="s">
        <v>9</v>
      </c>
      <c r="AL3" s="53" t="s">
        <v>10</v>
      </c>
    </row>
    <row r="4" ht="44" hidden="1" customHeight="1" spans="1:38">
      <c r="A4" s="121"/>
      <c r="B4" s="121"/>
      <c r="C4" s="121"/>
      <c r="D4" s="121"/>
      <c r="E4" s="121"/>
      <c r="F4" s="121"/>
      <c r="G4" s="121"/>
      <c r="H4" s="121" t="s">
        <v>87</v>
      </c>
      <c r="I4" s="53" t="s">
        <v>88</v>
      </c>
      <c r="J4" s="53" t="s">
        <v>89</v>
      </c>
      <c r="K4" s="53" t="s">
        <v>90</v>
      </c>
      <c r="L4" s="53" t="s">
        <v>91</v>
      </c>
      <c r="M4" s="53"/>
      <c r="N4" s="53"/>
      <c r="O4" s="405" t="s">
        <v>92</v>
      </c>
      <c r="P4" s="405" t="s">
        <v>93</v>
      </c>
      <c r="Q4" s="405"/>
      <c r="R4" s="54" t="s">
        <v>94</v>
      </c>
      <c r="S4" s="54" t="s">
        <v>95</v>
      </c>
      <c r="T4" s="54" t="s">
        <v>96</v>
      </c>
      <c r="U4" s="54" t="s">
        <v>97</v>
      </c>
      <c r="V4" s="64" t="s">
        <v>98</v>
      </c>
      <c r="W4" s="415" t="s">
        <v>85</v>
      </c>
      <c r="X4" s="405" t="s">
        <v>99</v>
      </c>
      <c r="Y4" s="405" t="s">
        <v>100</v>
      </c>
      <c r="Z4" s="405" t="s">
        <v>10</v>
      </c>
      <c r="AA4" s="405" t="s">
        <v>101</v>
      </c>
      <c r="AB4" s="405" t="s">
        <v>102</v>
      </c>
      <c r="AC4" s="405" t="s">
        <v>103</v>
      </c>
      <c r="AD4" s="405" t="s">
        <v>104</v>
      </c>
      <c r="AE4" s="405" t="s">
        <v>105</v>
      </c>
      <c r="AF4" s="405" t="s">
        <v>106</v>
      </c>
      <c r="AG4" s="405" t="s">
        <v>107</v>
      </c>
      <c r="AH4" s="405" t="s">
        <v>108</v>
      </c>
      <c r="AI4" s="405" t="s">
        <v>109</v>
      </c>
      <c r="AJ4" s="405"/>
      <c r="AK4" s="53"/>
      <c r="AL4" s="53"/>
    </row>
    <row r="5" ht="31" customHeight="1" spans="1:38">
      <c r="A5" s="121"/>
      <c r="B5" s="121" t="s">
        <v>11</v>
      </c>
      <c r="C5" s="359">
        <f>C6+C12+C115+C190+C196+C232</f>
        <v>123</v>
      </c>
      <c r="D5" s="359"/>
      <c r="E5" s="54"/>
      <c r="F5" s="359"/>
      <c r="G5" s="360"/>
      <c r="H5" s="359"/>
      <c r="I5" s="53">
        <f t="shared" ref="I5:N5" si="0">I6+I12+I115+I190+I196+I232</f>
        <v>41372</v>
      </c>
      <c r="J5" s="53">
        <f t="shared" si="0"/>
        <v>10751.2</v>
      </c>
      <c r="K5" s="53">
        <f t="shared" si="0"/>
        <v>1425</v>
      </c>
      <c r="L5" s="53">
        <f t="shared" si="0"/>
        <v>5371</v>
      </c>
      <c r="M5" s="53">
        <f t="shared" si="0"/>
        <v>13211.24</v>
      </c>
      <c r="N5" s="53">
        <f t="shared" si="0"/>
        <v>72130.44</v>
      </c>
      <c r="O5" s="54"/>
      <c r="P5" s="54"/>
      <c r="Q5" s="54"/>
      <c r="R5" s="359">
        <f t="shared" ref="R5:W5" si="1">R6+R12+R115+R190+R196+R232</f>
        <v>0</v>
      </c>
      <c r="S5" s="359">
        <f t="shared" si="1"/>
        <v>0</v>
      </c>
      <c r="T5" s="359">
        <f t="shared" si="1"/>
        <v>0</v>
      </c>
      <c r="U5" s="359">
        <f t="shared" si="1"/>
        <v>0</v>
      </c>
      <c r="V5" s="359">
        <f t="shared" si="1"/>
        <v>0</v>
      </c>
      <c r="W5" s="53">
        <f t="shared" si="1"/>
        <v>43312.63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16">
        <f>W5/N5</f>
        <v>0.60047644240074</v>
      </c>
      <c r="AL5" s="410"/>
    </row>
    <row r="6" ht="31" customHeight="1" spans="1:38">
      <c r="A6" s="121"/>
      <c r="B6" s="361" t="s">
        <v>12</v>
      </c>
      <c r="C6" s="359">
        <f>C7</f>
        <v>2</v>
      </c>
      <c r="D6" s="359"/>
      <c r="E6" s="54"/>
      <c r="F6" s="359"/>
      <c r="G6" s="360"/>
      <c r="H6" s="359"/>
      <c r="I6" s="53">
        <f t="shared" ref="I6:N6" si="2">I7</f>
        <v>827</v>
      </c>
      <c r="J6" s="53">
        <f t="shared" si="2"/>
        <v>694</v>
      </c>
      <c r="K6" s="53">
        <f t="shared" si="2"/>
        <v>0</v>
      </c>
      <c r="L6" s="53">
        <f t="shared" si="2"/>
        <v>0</v>
      </c>
      <c r="M6" s="53">
        <f t="shared" si="2"/>
        <v>0</v>
      </c>
      <c r="N6" s="53">
        <f t="shared" si="2"/>
        <v>1521</v>
      </c>
      <c r="O6" s="54"/>
      <c r="P6" s="54"/>
      <c r="Q6" s="54"/>
      <c r="R6" s="54"/>
      <c r="S6" s="54"/>
      <c r="T6" s="54"/>
      <c r="U6" s="54"/>
      <c r="V6" s="54"/>
      <c r="W6" s="53">
        <f>W7</f>
        <v>1521</v>
      </c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16">
        <f>W6/N6</f>
        <v>1</v>
      </c>
      <c r="AL6" s="410"/>
    </row>
    <row r="7" ht="31" customHeight="1" spans="1:38">
      <c r="A7" s="121" t="s">
        <v>13</v>
      </c>
      <c r="B7" s="121" t="s">
        <v>14</v>
      </c>
      <c r="C7" s="359">
        <v>2</v>
      </c>
      <c r="D7" s="359"/>
      <c r="E7" s="54"/>
      <c r="F7" s="362"/>
      <c r="G7" s="360"/>
      <c r="H7" s="359"/>
      <c r="I7" s="406">
        <f t="shared" ref="I7:N7" si="3">SUM(I8:I11)</f>
        <v>827</v>
      </c>
      <c r="J7" s="406">
        <f t="shared" si="3"/>
        <v>694</v>
      </c>
      <c r="K7" s="406">
        <f t="shared" si="3"/>
        <v>0</v>
      </c>
      <c r="L7" s="406">
        <f t="shared" si="3"/>
        <v>0</v>
      </c>
      <c r="M7" s="406">
        <f t="shared" si="3"/>
        <v>0</v>
      </c>
      <c r="N7" s="406">
        <f t="shared" si="3"/>
        <v>1521</v>
      </c>
      <c r="O7" s="54"/>
      <c r="P7" s="54"/>
      <c r="Q7" s="54"/>
      <c r="R7" s="54"/>
      <c r="S7" s="54"/>
      <c r="T7" s="54"/>
      <c r="U7" s="54"/>
      <c r="V7" s="54"/>
      <c r="W7" s="406">
        <f>SUM(W8:W11)</f>
        <v>1521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17">
        <f>W7/N7</f>
        <v>1</v>
      </c>
      <c r="AL7" s="410" t="s">
        <v>39</v>
      </c>
    </row>
    <row r="8" ht="18" hidden="1" customHeight="1" spans="1:38">
      <c r="A8" s="311">
        <v>1</v>
      </c>
      <c r="B8" s="311" t="s">
        <v>110</v>
      </c>
      <c r="C8" s="363" t="s">
        <v>111</v>
      </c>
      <c r="D8" s="363">
        <v>45</v>
      </c>
      <c r="E8" s="364" t="s">
        <v>112</v>
      </c>
      <c r="F8" s="365" t="s">
        <v>113</v>
      </c>
      <c r="G8" s="366">
        <v>81</v>
      </c>
      <c r="H8" s="363">
        <v>192</v>
      </c>
      <c r="I8" s="407">
        <v>560</v>
      </c>
      <c r="J8" s="72">
        <v>146</v>
      </c>
      <c r="K8" s="72"/>
      <c r="L8" s="407"/>
      <c r="M8" s="72"/>
      <c r="N8" s="407">
        <f>H8+J8+K8+L8+M8</f>
        <v>338</v>
      </c>
      <c r="O8" s="364" t="s">
        <v>114</v>
      </c>
      <c r="P8" s="364" t="s">
        <v>115</v>
      </c>
      <c r="Q8" s="364"/>
      <c r="R8" s="364" t="s">
        <v>116</v>
      </c>
      <c r="S8" s="364" t="s">
        <v>117</v>
      </c>
      <c r="T8" s="364" t="s">
        <v>118</v>
      </c>
      <c r="U8" s="364" t="s">
        <v>119</v>
      </c>
      <c r="V8" s="364" t="s">
        <v>120</v>
      </c>
      <c r="W8" s="407">
        <f t="shared" ref="W8:W11" si="4">J8+H8</f>
        <v>338</v>
      </c>
      <c r="X8" s="364" t="s">
        <v>121</v>
      </c>
      <c r="Y8" s="364" t="s">
        <v>122</v>
      </c>
      <c r="Z8" s="489" t="s">
        <v>123</v>
      </c>
      <c r="AA8" s="490"/>
      <c r="AB8" s="491"/>
      <c r="AC8" s="491"/>
      <c r="AD8" s="491"/>
      <c r="AE8" s="491"/>
      <c r="AF8" s="491"/>
      <c r="AG8" s="491"/>
      <c r="AH8" s="491"/>
      <c r="AI8" s="518"/>
      <c r="AJ8" s="364"/>
      <c r="AK8" s="519">
        <f>W8/N8</f>
        <v>1</v>
      </c>
      <c r="AL8" s="407"/>
    </row>
    <row r="9" ht="18" hidden="1" customHeight="1" spans="1:38">
      <c r="A9" s="367"/>
      <c r="B9" s="367"/>
      <c r="C9" s="368"/>
      <c r="D9" s="368"/>
      <c r="E9" s="369"/>
      <c r="F9" s="365" t="s">
        <v>124</v>
      </c>
      <c r="G9" s="366">
        <v>111</v>
      </c>
      <c r="H9" s="370"/>
      <c r="I9" s="408"/>
      <c r="J9" s="73"/>
      <c r="K9" s="73"/>
      <c r="L9" s="409"/>
      <c r="M9" s="73"/>
      <c r="N9" s="409">
        <f>H9+J9+K9+L9+M9</f>
        <v>0</v>
      </c>
      <c r="O9" s="369"/>
      <c r="P9" s="369"/>
      <c r="Q9" s="369"/>
      <c r="R9" s="369"/>
      <c r="S9" s="369"/>
      <c r="T9" s="369"/>
      <c r="U9" s="369"/>
      <c r="V9" s="369"/>
      <c r="W9" s="409"/>
      <c r="X9" s="416"/>
      <c r="Y9" s="416"/>
      <c r="Z9" s="492"/>
      <c r="AA9" s="493"/>
      <c r="AB9" s="494"/>
      <c r="AC9" s="494"/>
      <c r="AD9" s="494"/>
      <c r="AE9" s="494"/>
      <c r="AF9" s="494"/>
      <c r="AG9" s="494"/>
      <c r="AH9" s="494"/>
      <c r="AI9" s="520"/>
      <c r="AJ9" s="369"/>
      <c r="AK9" s="521"/>
      <c r="AL9" s="409"/>
    </row>
    <row r="10" ht="30" hidden="1" customHeight="1" spans="1:38">
      <c r="A10" s="312"/>
      <c r="B10" s="312"/>
      <c r="C10" s="370"/>
      <c r="D10" s="370"/>
      <c r="E10" s="163" t="s">
        <v>125</v>
      </c>
      <c r="F10" s="371"/>
      <c r="G10" s="372"/>
      <c r="H10" s="373">
        <v>368</v>
      </c>
      <c r="I10" s="409"/>
      <c r="J10" s="410">
        <v>282</v>
      </c>
      <c r="K10" s="410"/>
      <c r="L10" s="410"/>
      <c r="M10" s="410"/>
      <c r="N10" s="410">
        <f>H10+J10+K10+L10+M10</f>
        <v>650</v>
      </c>
      <c r="O10" s="163" t="s">
        <v>126</v>
      </c>
      <c r="P10" s="163" t="s">
        <v>127</v>
      </c>
      <c r="Q10" s="163"/>
      <c r="R10" s="163" t="s">
        <v>128</v>
      </c>
      <c r="S10" s="163" t="s">
        <v>129</v>
      </c>
      <c r="T10" s="163" t="s">
        <v>118</v>
      </c>
      <c r="U10" s="163" t="s">
        <v>130</v>
      </c>
      <c r="V10" s="163" t="s">
        <v>131</v>
      </c>
      <c r="W10" s="410">
        <f t="shared" si="4"/>
        <v>650</v>
      </c>
      <c r="X10" s="369"/>
      <c r="Y10" s="369"/>
      <c r="Z10" s="495"/>
      <c r="AA10" s="163" t="s">
        <v>132</v>
      </c>
      <c r="AB10" s="163" t="s">
        <v>132</v>
      </c>
      <c r="AC10" s="163" t="s">
        <v>132</v>
      </c>
      <c r="AD10" s="163" t="s">
        <v>132</v>
      </c>
      <c r="AE10" s="163" t="s">
        <v>132</v>
      </c>
      <c r="AF10" s="163" t="s">
        <v>132</v>
      </c>
      <c r="AG10" s="163" t="s">
        <v>132</v>
      </c>
      <c r="AH10" s="163" t="s">
        <v>132</v>
      </c>
      <c r="AI10" s="163" t="s">
        <v>132</v>
      </c>
      <c r="AJ10" s="163"/>
      <c r="AK10" s="522">
        <f>W10/N10</f>
        <v>1</v>
      </c>
      <c r="AL10" s="410"/>
    </row>
    <row r="11" ht="39" hidden="1" customHeight="1" spans="1:38">
      <c r="A11" s="69">
        <v>2</v>
      </c>
      <c r="B11" s="69" t="s">
        <v>133</v>
      </c>
      <c r="C11" s="373" t="s">
        <v>134</v>
      </c>
      <c r="D11" s="373">
        <v>45</v>
      </c>
      <c r="E11" s="163" t="s">
        <v>125</v>
      </c>
      <c r="F11" s="365"/>
      <c r="G11" s="366"/>
      <c r="H11" s="373">
        <v>267</v>
      </c>
      <c r="I11" s="410">
        <v>267</v>
      </c>
      <c r="J11" s="410">
        <v>266</v>
      </c>
      <c r="K11" s="410"/>
      <c r="L11" s="410"/>
      <c r="M11" s="410"/>
      <c r="N11" s="410">
        <f>H11+J11+K11+L11+M11</f>
        <v>533</v>
      </c>
      <c r="O11" s="163" t="s">
        <v>126</v>
      </c>
      <c r="P11" s="163" t="s">
        <v>127</v>
      </c>
      <c r="Q11" s="163"/>
      <c r="R11" s="163" t="s">
        <v>135</v>
      </c>
      <c r="S11" s="163" t="s">
        <v>136</v>
      </c>
      <c r="T11" s="163" t="s">
        <v>137</v>
      </c>
      <c r="U11" s="163" t="s">
        <v>138</v>
      </c>
      <c r="V11" s="163" t="s">
        <v>139</v>
      </c>
      <c r="W11" s="410">
        <f t="shared" si="4"/>
        <v>533</v>
      </c>
      <c r="X11" s="163" t="s">
        <v>140</v>
      </c>
      <c r="Y11" s="163" t="s">
        <v>141</v>
      </c>
      <c r="Z11" s="163"/>
      <c r="AA11" s="163" t="s">
        <v>132</v>
      </c>
      <c r="AB11" s="163" t="s">
        <v>132</v>
      </c>
      <c r="AC11" s="163" t="s">
        <v>132</v>
      </c>
      <c r="AD11" s="163" t="s">
        <v>132</v>
      </c>
      <c r="AE11" s="163" t="s">
        <v>132</v>
      </c>
      <c r="AF11" s="163" t="s">
        <v>132</v>
      </c>
      <c r="AG11" s="163" t="s">
        <v>142</v>
      </c>
      <c r="AH11" s="163" t="s">
        <v>132</v>
      </c>
      <c r="AI11" s="163" t="s">
        <v>142</v>
      </c>
      <c r="AJ11" s="163"/>
      <c r="AK11" s="522">
        <f>W11/N11</f>
        <v>1</v>
      </c>
      <c r="AL11" s="410"/>
    </row>
    <row r="12" ht="31" customHeight="1" spans="1:38">
      <c r="A12" s="121"/>
      <c r="B12" s="361" t="s">
        <v>23</v>
      </c>
      <c r="C12" s="359">
        <f>C13+C31+C36+C42+C54+C45+C92</f>
        <v>49</v>
      </c>
      <c r="D12" s="359"/>
      <c r="E12" s="54"/>
      <c r="F12" s="359"/>
      <c r="G12" s="360"/>
      <c r="H12" s="359"/>
      <c r="I12" s="53">
        <f t="shared" ref="I12:N12" si="5">I13+I31+I36+I42+I54+I45+I92</f>
        <v>19328</v>
      </c>
      <c r="J12" s="53">
        <f t="shared" si="5"/>
        <v>3669</v>
      </c>
      <c r="K12" s="53">
        <f t="shared" si="5"/>
        <v>1256</v>
      </c>
      <c r="L12" s="53">
        <f t="shared" si="5"/>
        <v>2928</v>
      </c>
      <c r="M12" s="53">
        <f t="shared" si="5"/>
        <v>6828.6</v>
      </c>
      <c r="N12" s="53">
        <f t="shared" si="5"/>
        <v>34009.6</v>
      </c>
      <c r="O12" s="54"/>
      <c r="P12" s="54"/>
      <c r="Q12" s="54"/>
      <c r="R12" s="53"/>
      <c r="S12" s="53"/>
      <c r="T12" s="53"/>
      <c r="U12" s="53"/>
      <c r="V12" s="54"/>
      <c r="W12" s="53">
        <f>W13+W31+W36+W42+W54+W45+W92</f>
        <v>20733.63</v>
      </c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16">
        <f>W12/N12</f>
        <v>0.609640513266842</v>
      </c>
      <c r="AL12" s="410"/>
    </row>
    <row r="13" ht="31" customHeight="1" spans="1:38">
      <c r="A13" s="121" t="s">
        <v>13</v>
      </c>
      <c r="B13" s="121" t="s">
        <v>28</v>
      </c>
      <c r="C13" s="359">
        <v>9</v>
      </c>
      <c r="D13" s="359"/>
      <c r="E13" s="54"/>
      <c r="F13" s="362"/>
      <c r="G13" s="360"/>
      <c r="H13" s="359"/>
      <c r="I13" s="53">
        <f t="shared" ref="I13:N13" si="6">SUM(I14:I30)</f>
        <v>3649</v>
      </c>
      <c r="J13" s="53">
        <f t="shared" si="6"/>
        <v>1671</v>
      </c>
      <c r="K13" s="53">
        <f t="shared" si="6"/>
        <v>0</v>
      </c>
      <c r="L13" s="53">
        <f t="shared" si="6"/>
        <v>155</v>
      </c>
      <c r="M13" s="53">
        <f t="shared" si="6"/>
        <v>492.6</v>
      </c>
      <c r="N13" s="53">
        <f t="shared" si="6"/>
        <v>5967.6</v>
      </c>
      <c r="O13" s="54"/>
      <c r="P13" s="54"/>
      <c r="Q13" s="54"/>
      <c r="R13" s="53"/>
      <c r="S13" s="53"/>
      <c r="T13" s="53"/>
      <c r="U13" s="53"/>
      <c r="V13" s="54"/>
      <c r="W13" s="53">
        <f>SUM(W14:W30)</f>
        <v>5665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16">
        <f>W13/N13</f>
        <v>0.949292848046116</v>
      </c>
      <c r="AL13" s="410" t="s">
        <v>39</v>
      </c>
    </row>
    <row r="14" ht="18" hidden="1" customHeight="1" spans="1:38">
      <c r="A14" s="311">
        <v>3</v>
      </c>
      <c r="B14" s="311" t="s">
        <v>143</v>
      </c>
      <c r="C14" s="363" t="s">
        <v>144</v>
      </c>
      <c r="D14" s="363">
        <v>120</v>
      </c>
      <c r="E14" s="364" t="s">
        <v>112</v>
      </c>
      <c r="F14" s="365" t="s">
        <v>113</v>
      </c>
      <c r="G14" s="366">
        <v>156</v>
      </c>
      <c r="H14" s="363">
        <v>351</v>
      </c>
      <c r="I14" s="407">
        <v>978</v>
      </c>
      <c r="J14" s="411"/>
      <c r="K14" s="411"/>
      <c r="L14" s="407"/>
      <c r="M14" s="411"/>
      <c r="N14" s="407">
        <f t="shared" ref="N14:N30" si="7">H14+J14+K14+L14+M14</f>
        <v>351</v>
      </c>
      <c r="O14" s="364" t="s">
        <v>145</v>
      </c>
      <c r="P14" s="364" t="s">
        <v>115</v>
      </c>
      <c r="Q14" s="364"/>
      <c r="R14" s="101" t="s">
        <v>118</v>
      </c>
      <c r="S14" s="101" t="s">
        <v>118</v>
      </c>
      <c r="T14" s="101" t="s">
        <v>118</v>
      </c>
      <c r="U14" s="417">
        <v>42979</v>
      </c>
      <c r="V14" s="418" t="s">
        <v>146</v>
      </c>
      <c r="W14" s="419">
        <v>978</v>
      </c>
      <c r="X14" s="420" t="s">
        <v>147</v>
      </c>
      <c r="Y14" s="420" t="s">
        <v>148</v>
      </c>
      <c r="Z14" s="496" t="s">
        <v>149</v>
      </c>
      <c r="AA14" s="490"/>
      <c r="AB14" s="491"/>
      <c r="AC14" s="491"/>
      <c r="AD14" s="491"/>
      <c r="AE14" s="491"/>
      <c r="AF14" s="491"/>
      <c r="AG14" s="491"/>
      <c r="AH14" s="491"/>
      <c r="AI14" s="518"/>
      <c r="AJ14" s="364"/>
      <c r="AK14" s="519">
        <f>W14/N14</f>
        <v>2.78632478632479</v>
      </c>
      <c r="AL14" s="407"/>
    </row>
    <row r="15" ht="18" hidden="1" customHeight="1" spans="1:38">
      <c r="A15" s="367"/>
      <c r="B15" s="367"/>
      <c r="C15" s="368"/>
      <c r="D15" s="368"/>
      <c r="E15" s="369"/>
      <c r="F15" s="365" t="s">
        <v>124</v>
      </c>
      <c r="G15" s="366">
        <v>195</v>
      </c>
      <c r="H15" s="370"/>
      <c r="I15" s="408"/>
      <c r="J15" s="411"/>
      <c r="K15" s="411"/>
      <c r="L15" s="409"/>
      <c r="M15" s="411"/>
      <c r="N15" s="409">
        <f t="shared" si="7"/>
        <v>0</v>
      </c>
      <c r="O15" s="369"/>
      <c r="P15" s="369"/>
      <c r="Q15" s="369"/>
      <c r="R15" s="101"/>
      <c r="S15" s="101"/>
      <c r="T15" s="101"/>
      <c r="U15" s="101"/>
      <c r="V15" s="421"/>
      <c r="W15" s="419"/>
      <c r="X15" s="420"/>
      <c r="Y15" s="420"/>
      <c r="Z15" s="496"/>
      <c r="AA15" s="493"/>
      <c r="AB15" s="494"/>
      <c r="AC15" s="494"/>
      <c r="AD15" s="494"/>
      <c r="AE15" s="494"/>
      <c r="AF15" s="494"/>
      <c r="AG15" s="494"/>
      <c r="AH15" s="494"/>
      <c r="AI15" s="520"/>
      <c r="AJ15" s="369"/>
      <c r="AK15" s="521"/>
      <c r="AL15" s="409"/>
    </row>
    <row r="16" ht="39" hidden="1" customHeight="1" spans="1:38">
      <c r="A16" s="367"/>
      <c r="B16" s="367"/>
      <c r="C16" s="368"/>
      <c r="D16" s="368"/>
      <c r="E16" s="163" t="s">
        <v>125</v>
      </c>
      <c r="F16" s="365"/>
      <c r="G16" s="366"/>
      <c r="H16" s="373">
        <v>543</v>
      </c>
      <c r="I16" s="408"/>
      <c r="J16" s="410"/>
      <c r="K16" s="410"/>
      <c r="L16" s="410"/>
      <c r="M16" s="410"/>
      <c r="N16" s="410">
        <f t="shared" si="7"/>
        <v>543</v>
      </c>
      <c r="O16" s="163" t="s">
        <v>145</v>
      </c>
      <c r="P16" s="163" t="s">
        <v>127</v>
      </c>
      <c r="Q16" s="163"/>
      <c r="R16" s="422" t="s">
        <v>150</v>
      </c>
      <c r="S16" s="101" t="s">
        <v>150</v>
      </c>
      <c r="T16" s="101" t="s">
        <v>151</v>
      </c>
      <c r="U16" s="423">
        <v>42979</v>
      </c>
      <c r="V16" s="418" t="s">
        <v>152</v>
      </c>
      <c r="W16" s="419"/>
      <c r="X16" s="420"/>
      <c r="Y16" s="420"/>
      <c r="Z16" s="496" t="s">
        <v>153</v>
      </c>
      <c r="AA16" s="163" t="s">
        <v>132</v>
      </c>
      <c r="AB16" s="163"/>
      <c r="AC16" s="163"/>
      <c r="AD16" s="163"/>
      <c r="AE16" s="163" t="s">
        <v>142</v>
      </c>
      <c r="AF16" s="163" t="s">
        <v>132</v>
      </c>
      <c r="AG16" s="163"/>
      <c r="AH16" s="163" t="s">
        <v>132</v>
      </c>
      <c r="AI16" s="163" t="s">
        <v>142</v>
      </c>
      <c r="AJ16" s="163" t="s">
        <v>154</v>
      </c>
      <c r="AK16" s="522">
        <f>W16/N16</f>
        <v>0</v>
      </c>
      <c r="AL16" s="410"/>
    </row>
    <row r="17" ht="39" hidden="1" customHeight="1" spans="1:38">
      <c r="A17" s="312"/>
      <c r="B17" s="312"/>
      <c r="C17" s="370"/>
      <c r="D17" s="370"/>
      <c r="E17" s="163" t="s">
        <v>155</v>
      </c>
      <c r="F17" s="365"/>
      <c r="G17" s="366">
        <v>84</v>
      </c>
      <c r="H17" s="373">
        <v>84</v>
      </c>
      <c r="I17" s="409"/>
      <c r="J17" s="410"/>
      <c r="K17" s="410"/>
      <c r="L17" s="410"/>
      <c r="M17" s="410"/>
      <c r="N17" s="410">
        <f t="shared" si="7"/>
        <v>84</v>
      </c>
      <c r="O17" s="163" t="s">
        <v>145</v>
      </c>
      <c r="P17" s="163" t="s">
        <v>127</v>
      </c>
      <c r="Q17" s="163"/>
      <c r="R17" s="424">
        <v>42522</v>
      </c>
      <c r="S17" s="417">
        <v>42767</v>
      </c>
      <c r="T17" s="417" t="s">
        <v>118</v>
      </c>
      <c r="U17" s="423">
        <v>43282</v>
      </c>
      <c r="V17" s="421"/>
      <c r="W17" s="419"/>
      <c r="X17" s="420"/>
      <c r="Y17" s="420"/>
      <c r="Z17" s="496"/>
      <c r="AA17" s="163" t="s">
        <v>132</v>
      </c>
      <c r="AB17" s="163"/>
      <c r="AC17" s="163"/>
      <c r="AD17" s="163"/>
      <c r="AE17" s="163"/>
      <c r="AF17" s="163" t="s">
        <v>132</v>
      </c>
      <c r="AG17" s="163"/>
      <c r="AH17" s="163" t="s">
        <v>132</v>
      </c>
      <c r="AI17" s="163"/>
      <c r="AJ17" s="163"/>
      <c r="AK17" s="522">
        <f>W17/N17</f>
        <v>0</v>
      </c>
      <c r="AL17" s="410"/>
    </row>
    <row r="18" ht="39" hidden="1" customHeight="1" spans="1:38">
      <c r="A18" s="69">
        <v>4</v>
      </c>
      <c r="B18" s="374" t="s">
        <v>156</v>
      </c>
      <c r="C18" s="373" t="s">
        <v>157</v>
      </c>
      <c r="D18" s="373">
        <v>60</v>
      </c>
      <c r="E18" s="163" t="s">
        <v>125</v>
      </c>
      <c r="F18" s="365"/>
      <c r="G18" s="366"/>
      <c r="H18" s="373">
        <v>177</v>
      </c>
      <c r="I18" s="410">
        <v>177</v>
      </c>
      <c r="J18" s="410">
        <v>135</v>
      </c>
      <c r="K18" s="410"/>
      <c r="L18" s="410"/>
      <c r="M18" s="410"/>
      <c r="N18" s="410">
        <f t="shared" si="7"/>
        <v>312</v>
      </c>
      <c r="O18" s="163" t="s">
        <v>158</v>
      </c>
      <c r="P18" s="163" t="s">
        <v>127</v>
      </c>
      <c r="Q18" s="163"/>
      <c r="R18" s="417">
        <v>42705</v>
      </c>
      <c r="S18" s="417">
        <v>42979</v>
      </c>
      <c r="T18" s="101" t="s">
        <v>159</v>
      </c>
      <c r="U18" s="101" t="s">
        <v>151</v>
      </c>
      <c r="V18" s="101" t="s">
        <v>160</v>
      </c>
      <c r="W18" s="419">
        <v>312</v>
      </c>
      <c r="X18" s="420" t="s">
        <v>161</v>
      </c>
      <c r="Y18" s="420">
        <v>13885824671</v>
      </c>
      <c r="Z18" s="496" t="s">
        <v>162</v>
      </c>
      <c r="AA18" s="163" t="s">
        <v>132</v>
      </c>
      <c r="AB18" s="163" t="s">
        <v>142</v>
      </c>
      <c r="AC18" s="163" t="s">
        <v>142</v>
      </c>
      <c r="AD18" s="163" t="s">
        <v>142</v>
      </c>
      <c r="AE18" s="163" t="s">
        <v>132</v>
      </c>
      <c r="AF18" s="163" t="s">
        <v>142</v>
      </c>
      <c r="AG18" s="163" t="s">
        <v>142</v>
      </c>
      <c r="AH18" s="163" t="s">
        <v>132</v>
      </c>
      <c r="AI18" s="163" t="s">
        <v>142</v>
      </c>
      <c r="AJ18" s="163" t="s">
        <v>163</v>
      </c>
      <c r="AK18" s="522">
        <f>W18/N18</f>
        <v>1</v>
      </c>
      <c r="AL18" s="410"/>
    </row>
    <row r="19" ht="18" hidden="1" customHeight="1" spans="1:38">
      <c r="A19" s="311">
        <v>5</v>
      </c>
      <c r="B19" s="375" t="s">
        <v>164</v>
      </c>
      <c r="C19" s="363" t="s">
        <v>165</v>
      </c>
      <c r="D19" s="363">
        <v>30</v>
      </c>
      <c r="E19" s="364" t="s">
        <v>112</v>
      </c>
      <c r="F19" s="365" t="s">
        <v>113</v>
      </c>
      <c r="G19" s="366">
        <v>59</v>
      </c>
      <c r="H19" s="363">
        <v>157</v>
      </c>
      <c r="I19" s="407">
        <v>157</v>
      </c>
      <c r="J19" s="410"/>
      <c r="K19" s="410"/>
      <c r="L19" s="407">
        <v>155</v>
      </c>
      <c r="M19" s="410"/>
      <c r="N19" s="407">
        <f t="shared" si="7"/>
        <v>312</v>
      </c>
      <c r="O19" s="364" t="s">
        <v>166</v>
      </c>
      <c r="P19" s="364" t="s">
        <v>167</v>
      </c>
      <c r="Q19" s="364"/>
      <c r="R19" s="417">
        <v>43009</v>
      </c>
      <c r="S19" s="417">
        <v>43282</v>
      </c>
      <c r="T19" s="101" t="s">
        <v>118</v>
      </c>
      <c r="U19" s="417">
        <v>43344</v>
      </c>
      <c r="V19" s="101" t="s">
        <v>168</v>
      </c>
      <c r="W19" s="425">
        <v>312</v>
      </c>
      <c r="X19" s="420" t="s">
        <v>169</v>
      </c>
      <c r="Y19" s="420">
        <v>13885753233</v>
      </c>
      <c r="Z19" s="496" t="s">
        <v>170</v>
      </c>
      <c r="AA19" s="490"/>
      <c r="AB19" s="491"/>
      <c r="AC19" s="491"/>
      <c r="AD19" s="491"/>
      <c r="AE19" s="491"/>
      <c r="AF19" s="491"/>
      <c r="AG19" s="491"/>
      <c r="AH19" s="491"/>
      <c r="AI19" s="518"/>
      <c r="AJ19" s="364"/>
      <c r="AK19" s="519">
        <f>W19/N19</f>
        <v>1</v>
      </c>
      <c r="AL19" s="407"/>
    </row>
    <row r="20" ht="18" hidden="1" customHeight="1" spans="1:38">
      <c r="A20" s="312"/>
      <c r="B20" s="376"/>
      <c r="C20" s="370"/>
      <c r="D20" s="370"/>
      <c r="E20" s="369"/>
      <c r="F20" s="365" t="s">
        <v>124</v>
      </c>
      <c r="G20" s="366">
        <v>98</v>
      </c>
      <c r="H20" s="370"/>
      <c r="I20" s="409"/>
      <c r="J20" s="411"/>
      <c r="K20" s="411"/>
      <c r="L20" s="409"/>
      <c r="M20" s="411"/>
      <c r="N20" s="409">
        <f t="shared" si="7"/>
        <v>0</v>
      </c>
      <c r="O20" s="369"/>
      <c r="P20" s="369"/>
      <c r="Q20" s="369"/>
      <c r="R20" s="101"/>
      <c r="S20" s="101"/>
      <c r="T20" s="101"/>
      <c r="U20" s="101"/>
      <c r="V20" s="101"/>
      <c r="W20" s="425"/>
      <c r="X20" s="420"/>
      <c r="Y20" s="420"/>
      <c r="Z20" s="496"/>
      <c r="AA20" s="493"/>
      <c r="AB20" s="494"/>
      <c r="AC20" s="494"/>
      <c r="AD20" s="494"/>
      <c r="AE20" s="494"/>
      <c r="AF20" s="494"/>
      <c r="AG20" s="494"/>
      <c r="AH20" s="494"/>
      <c r="AI20" s="520"/>
      <c r="AJ20" s="369"/>
      <c r="AK20" s="521"/>
      <c r="AL20" s="409"/>
    </row>
    <row r="21" ht="18" hidden="1" customHeight="1" spans="1:38">
      <c r="A21" s="311">
        <v>6</v>
      </c>
      <c r="B21" s="375" t="s">
        <v>171</v>
      </c>
      <c r="C21" s="377" t="s">
        <v>172</v>
      </c>
      <c r="D21" s="377">
        <v>30</v>
      </c>
      <c r="E21" s="364" t="s">
        <v>112</v>
      </c>
      <c r="F21" s="365" t="s">
        <v>113</v>
      </c>
      <c r="G21" s="366">
        <v>59</v>
      </c>
      <c r="H21" s="363">
        <v>157</v>
      </c>
      <c r="I21" s="407">
        <v>399</v>
      </c>
      <c r="J21" s="412">
        <v>155</v>
      </c>
      <c r="K21" s="411"/>
      <c r="L21" s="407"/>
      <c r="M21" s="412"/>
      <c r="N21" s="407">
        <f t="shared" si="7"/>
        <v>312</v>
      </c>
      <c r="O21" s="364" t="s">
        <v>173</v>
      </c>
      <c r="P21" s="364" t="s">
        <v>127</v>
      </c>
      <c r="Q21" s="364"/>
      <c r="R21" s="426">
        <v>43009</v>
      </c>
      <c r="S21" s="426">
        <v>43070</v>
      </c>
      <c r="T21" s="419" t="s">
        <v>118</v>
      </c>
      <c r="U21" s="426">
        <v>43160</v>
      </c>
      <c r="V21" s="427" t="s">
        <v>174</v>
      </c>
      <c r="W21" s="419">
        <v>312</v>
      </c>
      <c r="X21" s="428" t="s">
        <v>175</v>
      </c>
      <c r="Y21" s="428">
        <v>13595701857</v>
      </c>
      <c r="Z21" s="497" t="s">
        <v>176</v>
      </c>
      <c r="AA21" s="490"/>
      <c r="AB21" s="491"/>
      <c r="AC21" s="491"/>
      <c r="AD21" s="491"/>
      <c r="AE21" s="491"/>
      <c r="AF21" s="491"/>
      <c r="AG21" s="491"/>
      <c r="AH21" s="491"/>
      <c r="AI21" s="518"/>
      <c r="AJ21" s="364"/>
      <c r="AK21" s="519">
        <f>W21/N21</f>
        <v>1</v>
      </c>
      <c r="AL21" s="407"/>
    </row>
    <row r="22" ht="18" hidden="1" customHeight="1" spans="1:38">
      <c r="A22" s="367"/>
      <c r="B22" s="378"/>
      <c r="C22" s="379"/>
      <c r="D22" s="379"/>
      <c r="E22" s="369"/>
      <c r="F22" s="365" t="s">
        <v>124</v>
      </c>
      <c r="G22" s="366">
        <v>98</v>
      </c>
      <c r="H22" s="370"/>
      <c r="I22" s="408"/>
      <c r="J22" s="413"/>
      <c r="K22" s="411"/>
      <c r="L22" s="409"/>
      <c r="M22" s="413"/>
      <c r="N22" s="409">
        <f t="shared" si="7"/>
        <v>0</v>
      </c>
      <c r="O22" s="369"/>
      <c r="P22" s="369"/>
      <c r="Q22" s="369"/>
      <c r="R22" s="419"/>
      <c r="S22" s="419"/>
      <c r="T22" s="419"/>
      <c r="U22" s="419"/>
      <c r="V22" s="429"/>
      <c r="W22" s="419"/>
      <c r="X22" s="430"/>
      <c r="Y22" s="430"/>
      <c r="Z22" s="498"/>
      <c r="AA22" s="493"/>
      <c r="AB22" s="494"/>
      <c r="AC22" s="494"/>
      <c r="AD22" s="494"/>
      <c r="AE22" s="494"/>
      <c r="AF22" s="494"/>
      <c r="AG22" s="494"/>
      <c r="AH22" s="494"/>
      <c r="AI22" s="520"/>
      <c r="AJ22" s="369"/>
      <c r="AK22" s="521"/>
      <c r="AL22" s="409"/>
    </row>
    <row r="23" ht="39" hidden="1" customHeight="1" spans="1:38">
      <c r="A23" s="367"/>
      <c r="B23" s="378"/>
      <c r="C23" s="379"/>
      <c r="D23" s="379"/>
      <c r="E23" s="163" t="s">
        <v>125</v>
      </c>
      <c r="F23" s="365"/>
      <c r="G23" s="366"/>
      <c r="H23" s="373">
        <v>123</v>
      </c>
      <c r="I23" s="408"/>
      <c r="J23" s="410"/>
      <c r="K23" s="410"/>
      <c r="L23" s="410"/>
      <c r="M23" s="410">
        <v>390</v>
      </c>
      <c r="N23" s="410">
        <f t="shared" si="7"/>
        <v>513</v>
      </c>
      <c r="O23" s="163"/>
      <c r="P23" s="163"/>
      <c r="Q23" s="163" t="s">
        <v>177</v>
      </c>
      <c r="R23" s="426">
        <v>43191</v>
      </c>
      <c r="S23" s="419" t="s">
        <v>178</v>
      </c>
      <c r="T23" s="419" t="s">
        <v>179</v>
      </c>
      <c r="U23" s="426"/>
      <c r="V23" s="419" t="s">
        <v>180</v>
      </c>
      <c r="W23" s="419">
        <v>313</v>
      </c>
      <c r="X23" s="430"/>
      <c r="Y23" s="430"/>
      <c r="Z23" s="499" t="s">
        <v>181</v>
      </c>
      <c r="AA23" s="163" t="s">
        <v>182</v>
      </c>
      <c r="AB23" s="163" t="s">
        <v>182</v>
      </c>
      <c r="AC23" s="163" t="s">
        <v>182</v>
      </c>
      <c r="AD23" s="163" t="s">
        <v>182</v>
      </c>
      <c r="AE23" s="163" t="s">
        <v>182</v>
      </c>
      <c r="AF23" s="163" t="s">
        <v>182</v>
      </c>
      <c r="AG23" s="163" t="s">
        <v>182</v>
      </c>
      <c r="AH23" s="163" t="s">
        <v>182</v>
      </c>
      <c r="AI23" s="163" t="s">
        <v>182</v>
      </c>
      <c r="AJ23" s="163"/>
      <c r="AK23" s="522">
        <f t="shared" ref="AK23:AK34" si="8">W23/N23</f>
        <v>0.610136452241715</v>
      </c>
      <c r="AL23" s="410"/>
    </row>
    <row r="24" ht="39" hidden="1" customHeight="1" spans="1:38">
      <c r="A24" s="312"/>
      <c r="B24" s="376"/>
      <c r="C24" s="380"/>
      <c r="D24" s="380"/>
      <c r="E24" s="163" t="s">
        <v>183</v>
      </c>
      <c r="F24" s="365"/>
      <c r="G24" s="366">
        <v>119</v>
      </c>
      <c r="H24" s="373">
        <v>119</v>
      </c>
      <c r="I24" s="409"/>
      <c r="J24" s="410"/>
      <c r="K24" s="410"/>
      <c r="L24" s="410"/>
      <c r="M24" s="410"/>
      <c r="N24" s="410">
        <f t="shared" si="7"/>
        <v>119</v>
      </c>
      <c r="O24" s="163"/>
      <c r="P24" s="163"/>
      <c r="Q24" s="163"/>
      <c r="R24" s="101" t="s">
        <v>184</v>
      </c>
      <c r="S24" s="101" t="s">
        <v>185</v>
      </c>
      <c r="T24" s="101"/>
      <c r="U24" s="101"/>
      <c r="V24" s="101"/>
      <c r="W24" s="419">
        <v>119</v>
      </c>
      <c r="X24" s="431"/>
      <c r="Y24" s="431"/>
      <c r="Z24" s="500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 t="s">
        <v>186</v>
      </c>
      <c r="AK24" s="522">
        <f t="shared" si="8"/>
        <v>1</v>
      </c>
      <c r="AL24" s="410"/>
    </row>
    <row r="25" ht="39" hidden="1" customHeight="1" spans="1:38">
      <c r="A25" s="69">
        <v>7</v>
      </c>
      <c r="B25" s="381" t="s">
        <v>187</v>
      </c>
      <c r="C25" s="373" t="s">
        <v>188</v>
      </c>
      <c r="D25" s="373">
        <v>30</v>
      </c>
      <c r="E25" s="163" t="s">
        <v>125</v>
      </c>
      <c r="F25" s="365"/>
      <c r="G25" s="366"/>
      <c r="H25" s="373">
        <v>368</v>
      </c>
      <c r="I25" s="410">
        <v>368</v>
      </c>
      <c r="J25" s="410">
        <v>282</v>
      </c>
      <c r="K25" s="410"/>
      <c r="L25" s="410"/>
      <c r="M25" s="410"/>
      <c r="N25" s="410">
        <f t="shared" si="7"/>
        <v>650</v>
      </c>
      <c r="O25" s="163" t="s">
        <v>173</v>
      </c>
      <c r="P25" s="163" t="s">
        <v>127</v>
      </c>
      <c r="Q25" s="163"/>
      <c r="R25" s="432">
        <v>43040</v>
      </c>
      <c r="S25" s="433" t="s">
        <v>189</v>
      </c>
      <c r="T25" s="101" t="s">
        <v>190</v>
      </c>
      <c r="U25" s="417">
        <v>43221</v>
      </c>
      <c r="V25" s="101" t="s">
        <v>191</v>
      </c>
      <c r="W25" s="419">
        <v>650</v>
      </c>
      <c r="X25" s="420" t="s">
        <v>192</v>
      </c>
      <c r="Y25" s="420">
        <v>13197895666</v>
      </c>
      <c r="Z25" s="496" t="s">
        <v>176</v>
      </c>
      <c r="AA25" s="163" t="s">
        <v>132</v>
      </c>
      <c r="AB25" s="163" t="s">
        <v>132</v>
      </c>
      <c r="AC25" s="163" t="s">
        <v>132</v>
      </c>
      <c r="AD25" s="163" t="s">
        <v>132</v>
      </c>
      <c r="AE25" s="163" t="s">
        <v>132</v>
      </c>
      <c r="AF25" s="163" t="s">
        <v>132</v>
      </c>
      <c r="AG25" s="163" t="s">
        <v>132</v>
      </c>
      <c r="AH25" s="163" t="s">
        <v>132</v>
      </c>
      <c r="AI25" s="163" t="s">
        <v>132</v>
      </c>
      <c r="AJ25" s="163" t="s">
        <v>193</v>
      </c>
      <c r="AK25" s="522">
        <f t="shared" si="8"/>
        <v>1</v>
      </c>
      <c r="AL25" s="410"/>
    </row>
    <row r="26" ht="39" hidden="1" customHeight="1" spans="1:38">
      <c r="A26" s="69">
        <v>8</v>
      </c>
      <c r="B26" s="381" t="s">
        <v>187</v>
      </c>
      <c r="C26" s="382" t="s">
        <v>194</v>
      </c>
      <c r="D26" s="382">
        <v>45</v>
      </c>
      <c r="E26" s="163" t="s">
        <v>125</v>
      </c>
      <c r="F26" s="365"/>
      <c r="G26" s="366"/>
      <c r="H26" s="373">
        <v>368</v>
      </c>
      <c r="I26" s="410">
        <v>368</v>
      </c>
      <c r="J26" s="410">
        <v>282</v>
      </c>
      <c r="K26" s="410"/>
      <c r="L26" s="410"/>
      <c r="M26" s="410"/>
      <c r="N26" s="410">
        <f t="shared" si="7"/>
        <v>650</v>
      </c>
      <c r="O26" s="163" t="s">
        <v>173</v>
      </c>
      <c r="P26" s="163" t="s">
        <v>127</v>
      </c>
      <c r="Q26" s="163"/>
      <c r="R26" s="432">
        <v>43040</v>
      </c>
      <c r="S26" s="433" t="s">
        <v>189</v>
      </c>
      <c r="T26" s="101" t="s">
        <v>190</v>
      </c>
      <c r="U26" s="417">
        <v>43221</v>
      </c>
      <c r="V26" s="101" t="s">
        <v>191</v>
      </c>
      <c r="W26" s="419">
        <v>650</v>
      </c>
      <c r="X26" s="420" t="s">
        <v>195</v>
      </c>
      <c r="Y26" s="420">
        <v>15979892999</v>
      </c>
      <c r="Z26" s="496" t="s">
        <v>176</v>
      </c>
      <c r="AA26" s="163" t="s">
        <v>132</v>
      </c>
      <c r="AB26" s="163" t="s">
        <v>132</v>
      </c>
      <c r="AC26" s="163" t="s">
        <v>132</v>
      </c>
      <c r="AD26" s="163" t="s">
        <v>132</v>
      </c>
      <c r="AE26" s="163" t="s">
        <v>132</v>
      </c>
      <c r="AF26" s="163" t="s">
        <v>132</v>
      </c>
      <c r="AG26" s="163" t="s">
        <v>132</v>
      </c>
      <c r="AH26" s="163" t="s">
        <v>132</v>
      </c>
      <c r="AI26" s="163" t="s">
        <v>132</v>
      </c>
      <c r="AJ26" s="163" t="s">
        <v>193</v>
      </c>
      <c r="AK26" s="522">
        <f t="shared" si="8"/>
        <v>1</v>
      </c>
      <c r="AL26" s="410"/>
    </row>
    <row r="27" ht="39" hidden="1" customHeight="1" spans="1:38">
      <c r="A27" s="69">
        <v>9</v>
      </c>
      <c r="B27" s="381" t="s">
        <v>187</v>
      </c>
      <c r="C27" s="382" t="s">
        <v>196</v>
      </c>
      <c r="D27" s="382">
        <v>30</v>
      </c>
      <c r="E27" s="163" t="s">
        <v>125</v>
      </c>
      <c r="F27" s="365"/>
      <c r="G27" s="366"/>
      <c r="H27" s="373">
        <v>332</v>
      </c>
      <c r="I27" s="410">
        <v>332</v>
      </c>
      <c r="J27" s="410">
        <v>253</v>
      </c>
      <c r="K27" s="410"/>
      <c r="L27" s="410"/>
      <c r="M27" s="410"/>
      <c r="N27" s="410">
        <f t="shared" si="7"/>
        <v>585</v>
      </c>
      <c r="O27" s="163" t="s">
        <v>158</v>
      </c>
      <c r="P27" s="163" t="s">
        <v>127</v>
      </c>
      <c r="Q27" s="163"/>
      <c r="R27" s="432">
        <v>43040</v>
      </c>
      <c r="S27" s="433" t="s">
        <v>189</v>
      </c>
      <c r="T27" s="101" t="s">
        <v>190</v>
      </c>
      <c r="U27" s="417">
        <v>43221</v>
      </c>
      <c r="V27" s="101" t="s">
        <v>191</v>
      </c>
      <c r="W27" s="419">
        <v>585</v>
      </c>
      <c r="X27" s="420" t="s">
        <v>197</v>
      </c>
      <c r="Y27" s="420">
        <v>15286513133</v>
      </c>
      <c r="Z27" s="496" t="s">
        <v>176</v>
      </c>
      <c r="AA27" s="163" t="s">
        <v>132</v>
      </c>
      <c r="AB27" s="163" t="s">
        <v>132</v>
      </c>
      <c r="AC27" s="163" t="s">
        <v>132</v>
      </c>
      <c r="AD27" s="163" t="s">
        <v>132</v>
      </c>
      <c r="AE27" s="163" t="s">
        <v>142</v>
      </c>
      <c r="AF27" s="163" t="s">
        <v>132</v>
      </c>
      <c r="AG27" s="163" t="s">
        <v>132</v>
      </c>
      <c r="AH27" s="163" t="s">
        <v>132</v>
      </c>
      <c r="AI27" s="163" t="s">
        <v>132</v>
      </c>
      <c r="AJ27" s="163" t="s">
        <v>193</v>
      </c>
      <c r="AK27" s="522">
        <f t="shared" si="8"/>
        <v>1</v>
      </c>
      <c r="AL27" s="410"/>
    </row>
    <row r="28" ht="39" hidden="1" customHeight="1" spans="1:38">
      <c r="A28" s="311">
        <v>10</v>
      </c>
      <c r="B28" s="383" t="s">
        <v>187</v>
      </c>
      <c r="C28" s="377" t="s">
        <v>198</v>
      </c>
      <c r="D28" s="377">
        <v>45</v>
      </c>
      <c r="E28" s="163" t="s">
        <v>125</v>
      </c>
      <c r="F28" s="365"/>
      <c r="G28" s="366"/>
      <c r="H28" s="373">
        <v>368</v>
      </c>
      <c r="I28" s="407">
        <v>502</v>
      </c>
      <c r="J28" s="410">
        <v>282</v>
      </c>
      <c r="K28" s="410"/>
      <c r="L28" s="410"/>
      <c r="M28" s="410"/>
      <c r="N28" s="410">
        <f t="shared" si="7"/>
        <v>650</v>
      </c>
      <c r="O28" s="163" t="s">
        <v>158</v>
      </c>
      <c r="P28" s="163" t="s">
        <v>127</v>
      </c>
      <c r="Q28" s="163"/>
      <c r="R28" s="432">
        <v>43040</v>
      </c>
      <c r="S28" s="433" t="s">
        <v>199</v>
      </c>
      <c r="T28" s="101" t="s">
        <v>190</v>
      </c>
      <c r="U28" s="417">
        <v>43221</v>
      </c>
      <c r="V28" s="101" t="s">
        <v>191</v>
      </c>
      <c r="W28" s="427">
        <v>784</v>
      </c>
      <c r="X28" s="428" t="s">
        <v>200</v>
      </c>
      <c r="Y28" s="428">
        <v>18076166833</v>
      </c>
      <c r="Z28" s="496" t="s">
        <v>176</v>
      </c>
      <c r="AA28" s="163" t="s">
        <v>132</v>
      </c>
      <c r="AB28" s="163" t="s">
        <v>132</v>
      </c>
      <c r="AC28" s="163" t="s">
        <v>132</v>
      </c>
      <c r="AD28" s="163" t="s">
        <v>132</v>
      </c>
      <c r="AE28" s="163" t="s">
        <v>132</v>
      </c>
      <c r="AF28" s="163" t="s">
        <v>132</v>
      </c>
      <c r="AG28" s="163" t="s">
        <v>132</v>
      </c>
      <c r="AH28" s="163" t="s">
        <v>132</v>
      </c>
      <c r="AI28" s="163" t="s">
        <v>132</v>
      </c>
      <c r="AJ28" s="163" t="s">
        <v>193</v>
      </c>
      <c r="AK28" s="522">
        <f t="shared" si="8"/>
        <v>1.20615384615385</v>
      </c>
      <c r="AL28" s="410"/>
    </row>
    <row r="29" ht="39" hidden="1" customHeight="1" spans="1:38">
      <c r="A29" s="312"/>
      <c r="B29" s="384"/>
      <c r="C29" s="380"/>
      <c r="D29" s="380"/>
      <c r="E29" s="163" t="s">
        <v>183</v>
      </c>
      <c r="F29" s="365"/>
      <c r="G29" s="366">
        <v>134</v>
      </c>
      <c r="H29" s="373">
        <v>134</v>
      </c>
      <c r="I29" s="409"/>
      <c r="J29" s="410"/>
      <c r="K29" s="410"/>
      <c r="L29" s="410"/>
      <c r="M29" s="410">
        <v>102.6</v>
      </c>
      <c r="N29" s="410">
        <f t="shared" si="7"/>
        <v>236.6</v>
      </c>
      <c r="O29" s="163" t="s">
        <v>201</v>
      </c>
      <c r="P29" s="163" t="s">
        <v>202</v>
      </c>
      <c r="Q29" s="163"/>
      <c r="R29" s="432">
        <v>43040</v>
      </c>
      <c r="S29" s="433" t="s">
        <v>199</v>
      </c>
      <c r="T29" s="432" t="s">
        <v>118</v>
      </c>
      <c r="U29" s="417">
        <v>43374</v>
      </c>
      <c r="V29" s="101" t="s">
        <v>191</v>
      </c>
      <c r="W29" s="429"/>
      <c r="X29" s="431"/>
      <c r="Y29" s="431"/>
      <c r="Z29" s="425" t="s">
        <v>203</v>
      </c>
      <c r="AA29" s="434" t="s">
        <v>132</v>
      </c>
      <c r="AB29" s="501"/>
      <c r="AC29" s="501"/>
      <c r="AD29" s="501"/>
      <c r="AE29" s="501"/>
      <c r="AF29" s="501"/>
      <c r="AG29" s="501"/>
      <c r="AH29" s="501"/>
      <c r="AI29" s="523"/>
      <c r="AJ29" s="163"/>
      <c r="AK29" s="522">
        <f t="shared" si="8"/>
        <v>0</v>
      </c>
      <c r="AL29" s="410"/>
    </row>
    <row r="30" ht="39" hidden="1" customHeight="1" spans="1:38">
      <c r="A30" s="69">
        <v>11</v>
      </c>
      <c r="B30" s="385" t="s">
        <v>187</v>
      </c>
      <c r="C30" s="373" t="s">
        <v>204</v>
      </c>
      <c r="D30" s="373">
        <v>45</v>
      </c>
      <c r="E30" s="163" t="s">
        <v>125</v>
      </c>
      <c r="F30" s="365"/>
      <c r="G30" s="366"/>
      <c r="H30" s="373">
        <v>368</v>
      </c>
      <c r="I30" s="410">
        <v>368</v>
      </c>
      <c r="J30" s="410">
        <v>282</v>
      </c>
      <c r="K30" s="410"/>
      <c r="L30" s="410"/>
      <c r="M30" s="410"/>
      <c r="N30" s="410">
        <f t="shared" si="7"/>
        <v>650</v>
      </c>
      <c r="O30" s="163" t="s">
        <v>173</v>
      </c>
      <c r="P30" s="163" t="s">
        <v>127</v>
      </c>
      <c r="Q30" s="163"/>
      <c r="R30" s="432">
        <v>43040</v>
      </c>
      <c r="S30" s="433" t="s">
        <v>189</v>
      </c>
      <c r="T30" s="101" t="s">
        <v>190</v>
      </c>
      <c r="U30" s="417">
        <v>43221</v>
      </c>
      <c r="V30" s="101" t="s">
        <v>191</v>
      </c>
      <c r="W30" s="419">
        <v>650</v>
      </c>
      <c r="X30" s="420" t="s">
        <v>205</v>
      </c>
      <c r="Y30" s="420">
        <v>15284617666</v>
      </c>
      <c r="Z30" s="496" t="s">
        <v>176</v>
      </c>
      <c r="AA30" s="163" t="s">
        <v>132</v>
      </c>
      <c r="AB30" s="163" t="s">
        <v>132</v>
      </c>
      <c r="AC30" s="163" t="s">
        <v>132</v>
      </c>
      <c r="AD30" s="163" t="s">
        <v>132</v>
      </c>
      <c r="AE30" s="163" t="s">
        <v>132</v>
      </c>
      <c r="AF30" s="163" t="s">
        <v>132</v>
      </c>
      <c r="AG30" s="163" t="s">
        <v>132</v>
      </c>
      <c r="AH30" s="163" t="s">
        <v>132</v>
      </c>
      <c r="AI30" s="163" t="s">
        <v>132</v>
      </c>
      <c r="AJ30" s="163" t="s">
        <v>193</v>
      </c>
      <c r="AK30" s="522">
        <f t="shared" si="8"/>
        <v>1</v>
      </c>
      <c r="AL30" s="410"/>
    </row>
    <row r="31" ht="31" customHeight="1" spans="1:38">
      <c r="A31" s="121" t="s">
        <v>15</v>
      </c>
      <c r="B31" s="386" t="s">
        <v>30</v>
      </c>
      <c r="C31" s="359">
        <v>3</v>
      </c>
      <c r="D31" s="359"/>
      <c r="E31" s="54"/>
      <c r="F31" s="362"/>
      <c r="G31" s="360"/>
      <c r="H31" s="359"/>
      <c r="I31" s="53">
        <f t="shared" ref="I31:N31" si="9">SUM(I32:I35)</f>
        <v>562</v>
      </c>
      <c r="J31" s="53">
        <f t="shared" si="9"/>
        <v>263</v>
      </c>
      <c r="K31" s="53">
        <f t="shared" si="9"/>
        <v>0</v>
      </c>
      <c r="L31" s="53">
        <f t="shared" si="9"/>
        <v>0</v>
      </c>
      <c r="M31" s="53">
        <f t="shared" si="9"/>
        <v>0</v>
      </c>
      <c r="N31" s="53">
        <f t="shared" si="9"/>
        <v>825</v>
      </c>
      <c r="O31" s="54"/>
      <c r="P31" s="54"/>
      <c r="Q31" s="54"/>
      <c r="R31" s="53"/>
      <c r="S31" s="53"/>
      <c r="T31" s="53"/>
      <c r="U31" s="53"/>
      <c r="V31" s="54"/>
      <c r="W31" s="53">
        <f>SUM(W32:W35)</f>
        <v>741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16">
        <f t="shared" si="8"/>
        <v>0.898181818181818</v>
      </c>
      <c r="AL31" s="410"/>
    </row>
    <row r="32" ht="39" hidden="1" customHeight="1" spans="1:38">
      <c r="A32" s="69">
        <v>12</v>
      </c>
      <c r="B32" s="69" t="s">
        <v>143</v>
      </c>
      <c r="C32" s="373" t="s">
        <v>206</v>
      </c>
      <c r="D32" s="373">
        <v>225</v>
      </c>
      <c r="E32" s="163" t="s">
        <v>155</v>
      </c>
      <c r="F32" s="365"/>
      <c r="G32" s="366">
        <v>84</v>
      </c>
      <c r="H32" s="373">
        <v>84</v>
      </c>
      <c r="I32" s="410">
        <v>84</v>
      </c>
      <c r="J32" s="414"/>
      <c r="K32" s="414"/>
      <c r="L32" s="410"/>
      <c r="M32" s="414"/>
      <c r="N32" s="410">
        <f>H32+J32+K32+L32+M32</f>
        <v>84</v>
      </c>
      <c r="O32" s="163"/>
      <c r="P32" s="163"/>
      <c r="Q32" s="434"/>
      <c r="R32" s="435" t="s">
        <v>207</v>
      </c>
      <c r="S32" s="436"/>
      <c r="T32" s="437"/>
      <c r="U32" s="437"/>
      <c r="V32" s="437"/>
      <c r="W32" s="438"/>
      <c r="X32" s="439" t="s">
        <v>208</v>
      </c>
      <c r="Y32" s="439">
        <v>18508580304</v>
      </c>
      <c r="Z32" s="502" t="s">
        <v>209</v>
      </c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522">
        <f t="shared" si="8"/>
        <v>0</v>
      </c>
      <c r="AL32" s="410"/>
    </row>
    <row r="33" ht="39" hidden="1" customHeight="1" spans="1:38">
      <c r="A33" s="69">
        <v>13</v>
      </c>
      <c r="B33" s="374" t="s">
        <v>210</v>
      </c>
      <c r="C33" s="382" t="s">
        <v>211</v>
      </c>
      <c r="D33" s="382">
        <v>150</v>
      </c>
      <c r="E33" s="163" t="s">
        <v>125</v>
      </c>
      <c r="F33" s="365"/>
      <c r="G33" s="366"/>
      <c r="H33" s="373">
        <v>309</v>
      </c>
      <c r="I33" s="410">
        <v>309</v>
      </c>
      <c r="J33" s="410">
        <v>263</v>
      </c>
      <c r="K33" s="410"/>
      <c r="L33" s="410"/>
      <c r="M33" s="410"/>
      <c r="N33" s="410">
        <f>H33+J33+K33+L33+M33</f>
        <v>572</v>
      </c>
      <c r="O33" s="163" t="s">
        <v>158</v>
      </c>
      <c r="P33" s="163" t="s">
        <v>127</v>
      </c>
      <c r="Q33" s="163"/>
      <c r="R33" s="440">
        <v>42979</v>
      </c>
      <c r="S33" s="440">
        <v>43040</v>
      </c>
      <c r="T33" s="437" t="s">
        <v>212</v>
      </c>
      <c r="U33" s="440">
        <v>43160</v>
      </c>
      <c r="V33" s="439" t="s">
        <v>213</v>
      </c>
      <c r="W33" s="438">
        <v>572</v>
      </c>
      <c r="X33" s="439" t="s">
        <v>214</v>
      </c>
      <c r="Y33" s="439">
        <v>13791733270</v>
      </c>
      <c r="Z33" s="502" t="s">
        <v>176</v>
      </c>
      <c r="AA33" s="163" t="s">
        <v>132</v>
      </c>
      <c r="AB33" s="163" t="s">
        <v>132</v>
      </c>
      <c r="AC33" s="163" t="s">
        <v>142</v>
      </c>
      <c r="AD33" s="163" t="s">
        <v>132</v>
      </c>
      <c r="AE33" s="163" t="s">
        <v>132</v>
      </c>
      <c r="AF33" s="163" t="s">
        <v>132</v>
      </c>
      <c r="AG33" s="163" t="s">
        <v>132</v>
      </c>
      <c r="AH33" s="163" t="s">
        <v>132</v>
      </c>
      <c r="AI33" s="163" t="s">
        <v>142</v>
      </c>
      <c r="AJ33" s="163"/>
      <c r="AK33" s="522">
        <f t="shared" si="8"/>
        <v>1</v>
      </c>
      <c r="AL33" s="410"/>
    </row>
    <row r="34" ht="18" hidden="1" customHeight="1" spans="1:38">
      <c r="A34" s="311">
        <v>14</v>
      </c>
      <c r="B34" s="375" t="s">
        <v>215</v>
      </c>
      <c r="C34" s="363" t="s">
        <v>216</v>
      </c>
      <c r="D34" s="363">
        <v>45</v>
      </c>
      <c r="E34" s="364" t="s">
        <v>112</v>
      </c>
      <c r="F34" s="365" t="s">
        <v>113</v>
      </c>
      <c r="G34" s="366">
        <v>71</v>
      </c>
      <c r="H34" s="363">
        <v>169</v>
      </c>
      <c r="I34" s="407">
        <v>169</v>
      </c>
      <c r="J34" s="407"/>
      <c r="K34" s="407"/>
      <c r="L34" s="407"/>
      <c r="M34" s="407"/>
      <c r="N34" s="407">
        <f>H34+J34+K34+L34+M34</f>
        <v>169</v>
      </c>
      <c r="O34" s="364"/>
      <c r="P34" s="364"/>
      <c r="Q34" s="364"/>
      <c r="R34" s="441">
        <v>42979</v>
      </c>
      <c r="S34" s="441">
        <v>43191</v>
      </c>
      <c r="T34" s="442"/>
      <c r="U34" s="443" t="s">
        <v>217</v>
      </c>
      <c r="V34" s="438" t="s">
        <v>218</v>
      </c>
      <c r="W34" s="442">
        <v>169</v>
      </c>
      <c r="X34" s="442" t="s">
        <v>219</v>
      </c>
      <c r="Y34" s="442">
        <v>18863292975</v>
      </c>
      <c r="Z34" s="503" t="s">
        <v>220</v>
      </c>
      <c r="AA34" s="490"/>
      <c r="AB34" s="491"/>
      <c r="AC34" s="491"/>
      <c r="AD34" s="491"/>
      <c r="AE34" s="491"/>
      <c r="AF34" s="491"/>
      <c r="AG34" s="491"/>
      <c r="AH34" s="491"/>
      <c r="AI34" s="518"/>
      <c r="AJ34" s="364"/>
      <c r="AK34" s="519">
        <f t="shared" si="8"/>
        <v>1</v>
      </c>
      <c r="AL34" s="407"/>
    </row>
    <row r="35" ht="18" hidden="1" customHeight="1" spans="1:38">
      <c r="A35" s="312"/>
      <c r="B35" s="376"/>
      <c r="C35" s="370"/>
      <c r="D35" s="370"/>
      <c r="E35" s="369"/>
      <c r="F35" s="365" t="s">
        <v>124</v>
      </c>
      <c r="G35" s="366">
        <v>98</v>
      </c>
      <c r="H35" s="370"/>
      <c r="I35" s="409"/>
      <c r="J35" s="73"/>
      <c r="K35" s="73"/>
      <c r="L35" s="409"/>
      <c r="M35" s="73"/>
      <c r="N35" s="409">
        <f>H35+J35+K35+L35+M35</f>
        <v>0</v>
      </c>
      <c r="O35" s="369"/>
      <c r="P35" s="369"/>
      <c r="Q35" s="369"/>
      <c r="R35" s="444"/>
      <c r="S35" s="444"/>
      <c r="T35" s="444"/>
      <c r="U35" s="438"/>
      <c r="V35" s="438"/>
      <c r="W35" s="444"/>
      <c r="X35" s="444"/>
      <c r="Y35" s="444"/>
      <c r="Z35" s="504"/>
      <c r="AA35" s="493"/>
      <c r="AB35" s="494"/>
      <c r="AC35" s="494"/>
      <c r="AD35" s="494"/>
      <c r="AE35" s="494"/>
      <c r="AF35" s="494"/>
      <c r="AG35" s="494"/>
      <c r="AH35" s="494"/>
      <c r="AI35" s="520"/>
      <c r="AJ35" s="369"/>
      <c r="AK35" s="521"/>
      <c r="AL35" s="409"/>
    </row>
    <row r="36" ht="31" customHeight="1" spans="1:38">
      <c r="A36" s="121" t="s">
        <v>17</v>
      </c>
      <c r="B36" s="387" t="s">
        <v>221</v>
      </c>
      <c r="C36" s="359">
        <v>5</v>
      </c>
      <c r="D36" s="359"/>
      <c r="E36" s="54"/>
      <c r="F36" s="362"/>
      <c r="G36" s="360"/>
      <c r="H36" s="359"/>
      <c r="I36" s="53">
        <f t="shared" ref="I36:N36" si="10">SUM(I37:I41)</f>
        <v>1617</v>
      </c>
      <c r="J36" s="53">
        <f t="shared" si="10"/>
        <v>0</v>
      </c>
      <c r="K36" s="53">
        <f t="shared" si="10"/>
        <v>0</v>
      </c>
      <c r="L36" s="53">
        <f t="shared" si="10"/>
        <v>324</v>
      </c>
      <c r="M36" s="53">
        <f t="shared" si="10"/>
        <v>1202</v>
      </c>
      <c r="N36" s="53">
        <f t="shared" si="10"/>
        <v>3143</v>
      </c>
      <c r="O36" s="54"/>
      <c r="P36" s="54"/>
      <c r="Q36" s="54"/>
      <c r="R36" s="53"/>
      <c r="S36" s="53"/>
      <c r="T36" s="53"/>
      <c r="U36" s="53"/>
      <c r="V36" s="54"/>
      <c r="W36" s="53">
        <f>SUM(W37:W41)</f>
        <v>1617</v>
      </c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6">
        <f t="shared" ref="AK36:AK48" si="11">W36/N36</f>
        <v>0.514476614699332</v>
      </c>
      <c r="AL36" s="410"/>
    </row>
    <row r="37" ht="39" hidden="1" customHeight="1" spans="1:38">
      <c r="A37" s="69">
        <v>15</v>
      </c>
      <c r="B37" s="388" t="s">
        <v>222</v>
      </c>
      <c r="C37" s="373" t="s">
        <v>223</v>
      </c>
      <c r="D37" s="373">
        <v>30</v>
      </c>
      <c r="E37" s="163" t="s">
        <v>125</v>
      </c>
      <c r="F37" s="365"/>
      <c r="G37" s="366"/>
      <c r="H37" s="373">
        <v>313</v>
      </c>
      <c r="I37" s="410">
        <v>313</v>
      </c>
      <c r="J37" s="410"/>
      <c r="K37" s="410"/>
      <c r="L37" s="410"/>
      <c r="M37" s="410">
        <v>230</v>
      </c>
      <c r="N37" s="410">
        <f>H37+J37+K37+L37+M37</f>
        <v>543</v>
      </c>
      <c r="O37" s="163"/>
      <c r="P37" s="163"/>
      <c r="Q37" s="163" t="s">
        <v>177</v>
      </c>
      <c r="R37" s="445">
        <v>43252</v>
      </c>
      <c r="S37" s="446">
        <v>43313</v>
      </c>
      <c r="T37" s="447" t="s">
        <v>179</v>
      </c>
      <c r="U37" s="445">
        <v>43435</v>
      </c>
      <c r="V37" s="447" t="s">
        <v>224</v>
      </c>
      <c r="W37" s="447">
        <v>313</v>
      </c>
      <c r="X37" s="447" t="s">
        <v>225</v>
      </c>
      <c r="Y37" s="447">
        <v>13721516351</v>
      </c>
      <c r="Z37" s="449" t="s">
        <v>226</v>
      </c>
      <c r="AA37" s="163" t="s">
        <v>182</v>
      </c>
      <c r="AB37" s="163" t="s">
        <v>182</v>
      </c>
      <c r="AC37" s="163" t="s">
        <v>182</v>
      </c>
      <c r="AD37" s="163" t="s">
        <v>182</v>
      </c>
      <c r="AE37" s="163" t="s">
        <v>182</v>
      </c>
      <c r="AF37" s="163" t="s">
        <v>182</v>
      </c>
      <c r="AG37" s="163" t="s">
        <v>182</v>
      </c>
      <c r="AH37" s="163" t="s">
        <v>182</v>
      </c>
      <c r="AI37" s="163" t="s">
        <v>182</v>
      </c>
      <c r="AJ37" s="163"/>
      <c r="AK37" s="522">
        <f t="shared" si="11"/>
        <v>0.576427255985267</v>
      </c>
      <c r="AL37" s="410"/>
    </row>
    <row r="38" ht="39" hidden="1" customHeight="1" spans="1:38">
      <c r="A38" s="69">
        <v>16</v>
      </c>
      <c r="B38" s="374" t="s">
        <v>171</v>
      </c>
      <c r="C38" s="382" t="s">
        <v>227</v>
      </c>
      <c r="D38" s="382">
        <v>45</v>
      </c>
      <c r="E38" s="163" t="s">
        <v>125</v>
      </c>
      <c r="F38" s="365"/>
      <c r="G38" s="366"/>
      <c r="H38" s="373">
        <v>326</v>
      </c>
      <c r="I38" s="410">
        <v>326</v>
      </c>
      <c r="J38" s="410"/>
      <c r="K38" s="410"/>
      <c r="L38" s="410"/>
      <c r="M38" s="410">
        <v>324</v>
      </c>
      <c r="N38" s="410">
        <f>H38+J38+K38+L38+M38</f>
        <v>650</v>
      </c>
      <c r="O38" s="163" t="s">
        <v>201</v>
      </c>
      <c r="P38" s="163" t="s">
        <v>228</v>
      </c>
      <c r="Q38" s="163" t="s">
        <v>177</v>
      </c>
      <c r="R38" s="445">
        <v>43132</v>
      </c>
      <c r="S38" s="445">
        <v>43252</v>
      </c>
      <c r="T38" s="447" t="s">
        <v>229</v>
      </c>
      <c r="U38" s="448">
        <v>43374</v>
      </c>
      <c r="V38" s="449" t="s">
        <v>160</v>
      </c>
      <c r="W38" s="447">
        <v>326</v>
      </c>
      <c r="X38" s="447" t="s">
        <v>230</v>
      </c>
      <c r="Y38" s="447">
        <v>15085376349</v>
      </c>
      <c r="Z38" s="449" t="s">
        <v>203</v>
      </c>
      <c r="AA38" s="163" t="s">
        <v>182</v>
      </c>
      <c r="AB38" s="163" t="s">
        <v>182</v>
      </c>
      <c r="AC38" s="163" t="s">
        <v>182</v>
      </c>
      <c r="AD38" s="163" t="s">
        <v>182</v>
      </c>
      <c r="AE38" s="163" t="s">
        <v>182</v>
      </c>
      <c r="AF38" s="163" t="s">
        <v>182</v>
      </c>
      <c r="AG38" s="163" t="s">
        <v>182</v>
      </c>
      <c r="AH38" s="163" t="s">
        <v>182</v>
      </c>
      <c r="AI38" s="163" t="s">
        <v>182</v>
      </c>
      <c r="AJ38" s="163" t="s">
        <v>231</v>
      </c>
      <c r="AK38" s="522">
        <f t="shared" si="11"/>
        <v>0.501538461538461</v>
      </c>
      <c r="AL38" s="410"/>
    </row>
    <row r="39" ht="39" hidden="1" customHeight="1" spans="1:38">
      <c r="A39" s="69">
        <v>17</v>
      </c>
      <c r="B39" s="374" t="s">
        <v>171</v>
      </c>
      <c r="C39" s="382" t="s">
        <v>232</v>
      </c>
      <c r="D39" s="382">
        <v>45</v>
      </c>
      <c r="E39" s="163" t="s">
        <v>125</v>
      </c>
      <c r="F39" s="365"/>
      <c r="G39" s="366"/>
      <c r="H39" s="373">
        <v>326</v>
      </c>
      <c r="I39" s="410">
        <v>326</v>
      </c>
      <c r="J39" s="410"/>
      <c r="K39" s="410"/>
      <c r="L39" s="410"/>
      <c r="M39" s="410">
        <v>324</v>
      </c>
      <c r="N39" s="410">
        <f>H39+J39+K39+L39+M39</f>
        <v>650</v>
      </c>
      <c r="O39" s="163" t="s">
        <v>201</v>
      </c>
      <c r="P39" s="163" t="s">
        <v>228</v>
      </c>
      <c r="Q39" s="163" t="s">
        <v>177</v>
      </c>
      <c r="R39" s="445">
        <v>43132</v>
      </c>
      <c r="S39" s="445">
        <v>43252</v>
      </c>
      <c r="T39" s="447" t="s">
        <v>229</v>
      </c>
      <c r="U39" s="448">
        <v>43374</v>
      </c>
      <c r="V39" s="449" t="s">
        <v>160</v>
      </c>
      <c r="W39" s="447">
        <v>326</v>
      </c>
      <c r="X39" s="447" t="s">
        <v>233</v>
      </c>
      <c r="Y39" s="447">
        <v>15934788590</v>
      </c>
      <c r="Z39" s="449" t="s">
        <v>203</v>
      </c>
      <c r="AA39" s="163" t="s">
        <v>182</v>
      </c>
      <c r="AB39" s="163" t="s">
        <v>182</v>
      </c>
      <c r="AC39" s="163" t="s">
        <v>182</v>
      </c>
      <c r="AD39" s="163" t="s">
        <v>182</v>
      </c>
      <c r="AE39" s="163" t="s">
        <v>182</v>
      </c>
      <c r="AF39" s="163" t="s">
        <v>182</v>
      </c>
      <c r="AG39" s="163" t="s">
        <v>182</v>
      </c>
      <c r="AH39" s="163" t="s">
        <v>182</v>
      </c>
      <c r="AI39" s="163" t="s">
        <v>182</v>
      </c>
      <c r="AJ39" s="163" t="s">
        <v>231</v>
      </c>
      <c r="AK39" s="522">
        <f t="shared" si="11"/>
        <v>0.501538461538461</v>
      </c>
      <c r="AL39" s="410"/>
    </row>
    <row r="40" ht="39" hidden="1" customHeight="1" spans="1:38">
      <c r="A40" s="69">
        <v>18</v>
      </c>
      <c r="B40" s="374" t="s">
        <v>171</v>
      </c>
      <c r="C40" s="382" t="s">
        <v>234</v>
      </c>
      <c r="D40" s="382">
        <v>45</v>
      </c>
      <c r="E40" s="163" t="s">
        <v>125</v>
      </c>
      <c r="F40" s="365"/>
      <c r="G40" s="366"/>
      <c r="H40" s="373">
        <v>326</v>
      </c>
      <c r="I40" s="410">
        <v>326</v>
      </c>
      <c r="J40" s="410"/>
      <c r="K40" s="410"/>
      <c r="L40" s="410"/>
      <c r="M40" s="410">
        <v>324</v>
      </c>
      <c r="N40" s="410">
        <f>H40+J40+K40+L40+M40</f>
        <v>650</v>
      </c>
      <c r="O40" s="163" t="s">
        <v>201</v>
      </c>
      <c r="P40" s="163" t="s">
        <v>228</v>
      </c>
      <c r="Q40" s="163" t="s">
        <v>177</v>
      </c>
      <c r="R40" s="445">
        <v>43132</v>
      </c>
      <c r="S40" s="445">
        <v>43252</v>
      </c>
      <c r="T40" s="447" t="s">
        <v>229</v>
      </c>
      <c r="U40" s="448">
        <v>43374</v>
      </c>
      <c r="V40" s="449" t="s">
        <v>160</v>
      </c>
      <c r="W40" s="447">
        <v>326</v>
      </c>
      <c r="X40" s="447" t="s">
        <v>235</v>
      </c>
      <c r="Y40" s="447">
        <v>15549395168</v>
      </c>
      <c r="Z40" s="449" t="s">
        <v>203</v>
      </c>
      <c r="AA40" s="163" t="s">
        <v>182</v>
      </c>
      <c r="AB40" s="163" t="s">
        <v>182</v>
      </c>
      <c r="AC40" s="163" t="s">
        <v>182</v>
      </c>
      <c r="AD40" s="163" t="s">
        <v>182</v>
      </c>
      <c r="AE40" s="163" t="s">
        <v>182</v>
      </c>
      <c r="AF40" s="163" t="s">
        <v>182</v>
      </c>
      <c r="AG40" s="163" t="s">
        <v>182</v>
      </c>
      <c r="AH40" s="163" t="s">
        <v>182</v>
      </c>
      <c r="AI40" s="163" t="s">
        <v>182</v>
      </c>
      <c r="AJ40" s="163" t="s">
        <v>231</v>
      </c>
      <c r="AK40" s="522">
        <f t="shared" si="11"/>
        <v>0.501538461538461</v>
      </c>
      <c r="AL40" s="410"/>
    </row>
    <row r="41" ht="51" hidden="1" customHeight="1" spans="1:38">
      <c r="A41" s="69">
        <v>19</v>
      </c>
      <c r="B41" s="374" t="s">
        <v>236</v>
      </c>
      <c r="C41" s="373" t="s">
        <v>237</v>
      </c>
      <c r="D41" s="373">
        <v>45</v>
      </c>
      <c r="E41" s="163" t="s">
        <v>125</v>
      </c>
      <c r="F41" s="365"/>
      <c r="G41" s="366"/>
      <c r="H41" s="373">
        <v>326</v>
      </c>
      <c r="I41" s="410">
        <v>326</v>
      </c>
      <c r="J41" s="410"/>
      <c r="K41" s="410"/>
      <c r="L41" s="410">
        <v>324</v>
      </c>
      <c r="M41" s="410"/>
      <c r="N41" s="410">
        <f>H41+J41+K41+L41+M41</f>
        <v>650</v>
      </c>
      <c r="O41" s="163"/>
      <c r="P41" s="163" t="s">
        <v>238</v>
      </c>
      <c r="Q41" s="163"/>
      <c r="R41" s="445">
        <v>43009</v>
      </c>
      <c r="S41" s="448">
        <v>43101</v>
      </c>
      <c r="T41" s="447" t="s">
        <v>229</v>
      </c>
      <c r="U41" s="445">
        <v>43374</v>
      </c>
      <c r="V41" s="447" t="s">
        <v>239</v>
      </c>
      <c r="W41" s="447">
        <v>326</v>
      </c>
      <c r="X41" s="447" t="s">
        <v>240</v>
      </c>
      <c r="Y41" s="447">
        <v>18308571985</v>
      </c>
      <c r="Z41" s="449" t="s">
        <v>203</v>
      </c>
      <c r="AA41" s="163" t="s">
        <v>132</v>
      </c>
      <c r="AB41" s="163" t="s">
        <v>132</v>
      </c>
      <c r="AC41" s="163" t="s">
        <v>132</v>
      </c>
      <c r="AD41" s="163" t="s">
        <v>132</v>
      </c>
      <c r="AE41" s="163" t="s">
        <v>132</v>
      </c>
      <c r="AF41" s="163" t="s">
        <v>132</v>
      </c>
      <c r="AG41" s="163" t="s">
        <v>241</v>
      </c>
      <c r="AH41" s="163" t="s">
        <v>132</v>
      </c>
      <c r="AI41" s="163" t="s">
        <v>132</v>
      </c>
      <c r="AJ41" s="163"/>
      <c r="AK41" s="522">
        <f t="shared" si="11"/>
        <v>0.501538461538461</v>
      </c>
      <c r="AL41" s="410"/>
    </row>
    <row r="42" ht="31" customHeight="1" spans="1:38">
      <c r="A42" s="121" t="s">
        <v>20</v>
      </c>
      <c r="B42" s="389" t="s">
        <v>38</v>
      </c>
      <c r="C42" s="359">
        <v>2</v>
      </c>
      <c r="D42" s="359"/>
      <c r="E42" s="54"/>
      <c r="F42" s="362"/>
      <c r="G42" s="360"/>
      <c r="H42" s="359"/>
      <c r="I42" s="53">
        <f t="shared" ref="I42:N42" si="12">SUM(I43:I44)</f>
        <v>652</v>
      </c>
      <c r="J42" s="53">
        <f t="shared" si="12"/>
        <v>0</v>
      </c>
      <c r="K42" s="53">
        <f t="shared" si="12"/>
        <v>0</v>
      </c>
      <c r="L42" s="53">
        <f t="shared" si="12"/>
        <v>648</v>
      </c>
      <c r="M42" s="53">
        <f t="shared" si="12"/>
        <v>0</v>
      </c>
      <c r="N42" s="53">
        <f t="shared" si="12"/>
        <v>1300</v>
      </c>
      <c r="O42" s="54"/>
      <c r="P42" s="54"/>
      <c r="Q42" s="54"/>
      <c r="R42" s="53"/>
      <c r="S42" s="53"/>
      <c r="T42" s="53"/>
      <c r="U42" s="53"/>
      <c r="V42" s="54"/>
      <c r="W42" s="53">
        <f>SUM(W43:W44)</f>
        <v>1300</v>
      </c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16">
        <f t="shared" si="11"/>
        <v>1</v>
      </c>
      <c r="AL42" s="410" t="s">
        <v>39</v>
      </c>
    </row>
    <row r="43" ht="39" hidden="1" customHeight="1" spans="1:38">
      <c r="A43" s="69">
        <v>20</v>
      </c>
      <c r="B43" s="390" t="s">
        <v>242</v>
      </c>
      <c r="C43" s="373" t="s">
        <v>243</v>
      </c>
      <c r="D43" s="373">
        <v>45</v>
      </c>
      <c r="E43" s="163" t="s">
        <v>125</v>
      </c>
      <c r="F43" s="365"/>
      <c r="G43" s="366"/>
      <c r="H43" s="373">
        <v>326</v>
      </c>
      <c r="I43" s="410">
        <v>326</v>
      </c>
      <c r="J43" s="410"/>
      <c r="K43" s="410"/>
      <c r="L43" s="410">
        <v>324</v>
      </c>
      <c r="M43" s="410"/>
      <c r="N43" s="410">
        <f>H43+J43+K43+L43+M43</f>
        <v>650</v>
      </c>
      <c r="O43" s="163" t="s">
        <v>244</v>
      </c>
      <c r="P43" s="163" t="s">
        <v>238</v>
      </c>
      <c r="Q43" s="163"/>
      <c r="R43" s="294">
        <v>43132</v>
      </c>
      <c r="S43" s="410" t="s">
        <v>245</v>
      </c>
      <c r="T43" s="410" t="s">
        <v>229</v>
      </c>
      <c r="U43" s="294">
        <v>43221</v>
      </c>
      <c r="V43" s="410" t="s">
        <v>246</v>
      </c>
      <c r="W43" s="450">
        <v>650</v>
      </c>
      <c r="X43" s="451" t="s">
        <v>247</v>
      </c>
      <c r="Y43" s="451">
        <v>13904495888</v>
      </c>
      <c r="Z43" s="505" t="s">
        <v>248</v>
      </c>
      <c r="AA43" s="163" t="s">
        <v>132</v>
      </c>
      <c r="AB43" s="163" t="s">
        <v>132</v>
      </c>
      <c r="AC43" s="163" t="s">
        <v>132</v>
      </c>
      <c r="AD43" s="163" t="s">
        <v>132</v>
      </c>
      <c r="AE43" s="163" t="s">
        <v>132</v>
      </c>
      <c r="AF43" s="163" t="s">
        <v>132</v>
      </c>
      <c r="AG43" s="163" t="s">
        <v>132</v>
      </c>
      <c r="AH43" s="163" t="s">
        <v>132</v>
      </c>
      <c r="AI43" s="163" t="s">
        <v>132</v>
      </c>
      <c r="AJ43" s="163"/>
      <c r="AK43" s="522">
        <f t="shared" si="11"/>
        <v>1</v>
      </c>
      <c r="AL43" s="410"/>
    </row>
    <row r="44" ht="39" hidden="1" customHeight="1" spans="1:38">
      <c r="A44" s="69">
        <v>21</v>
      </c>
      <c r="B44" s="374" t="s">
        <v>249</v>
      </c>
      <c r="C44" s="391" t="s">
        <v>250</v>
      </c>
      <c r="D44" s="391">
        <v>30</v>
      </c>
      <c r="E44" s="163" t="s">
        <v>125</v>
      </c>
      <c r="F44" s="365"/>
      <c r="G44" s="366"/>
      <c r="H44" s="373">
        <v>326</v>
      </c>
      <c r="I44" s="410">
        <v>326</v>
      </c>
      <c r="J44" s="410"/>
      <c r="K44" s="410"/>
      <c r="L44" s="410">
        <v>324</v>
      </c>
      <c r="M44" s="410"/>
      <c r="N44" s="410">
        <f>H44+J44+K44+L44+M44</f>
        <v>650</v>
      </c>
      <c r="O44" s="163" t="s">
        <v>251</v>
      </c>
      <c r="P44" s="163" t="s">
        <v>167</v>
      </c>
      <c r="Q44" s="163"/>
      <c r="R44" s="294">
        <v>43132</v>
      </c>
      <c r="S44" s="410" t="s">
        <v>245</v>
      </c>
      <c r="T44" s="410" t="s">
        <v>229</v>
      </c>
      <c r="U44" s="294">
        <v>43221</v>
      </c>
      <c r="V44" s="410" t="s">
        <v>139</v>
      </c>
      <c r="W44" s="450">
        <v>650</v>
      </c>
      <c r="X44" s="451" t="s">
        <v>252</v>
      </c>
      <c r="Y44" s="451">
        <v>15870177788</v>
      </c>
      <c r="Z44" s="505" t="s">
        <v>253</v>
      </c>
      <c r="AA44" s="163" t="s">
        <v>132</v>
      </c>
      <c r="AB44" s="163" t="s">
        <v>132</v>
      </c>
      <c r="AC44" s="163" t="s">
        <v>132</v>
      </c>
      <c r="AD44" s="163" t="s">
        <v>132</v>
      </c>
      <c r="AE44" s="163" t="s">
        <v>132</v>
      </c>
      <c r="AF44" s="163" t="s">
        <v>132</v>
      </c>
      <c r="AG44" s="163" t="s">
        <v>132</v>
      </c>
      <c r="AH44" s="163" t="s">
        <v>132</v>
      </c>
      <c r="AI44" s="163" t="s">
        <v>132</v>
      </c>
      <c r="AJ44" s="163"/>
      <c r="AK44" s="522">
        <f t="shared" si="11"/>
        <v>1</v>
      </c>
      <c r="AL44" s="410"/>
    </row>
    <row r="45" ht="31" customHeight="1" spans="1:38">
      <c r="A45" s="121" t="s">
        <v>29</v>
      </c>
      <c r="B45" s="392" t="s">
        <v>26</v>
      </c>
      <c r="C45" s="393">
        <v>5</v>
      </c>
      <c r="D45" s="393"/>
      <c r="E45" s="54"/>
      <c r="F45" s="362"/>
      <c r="G45" s="360"/>
      <c r="H45" s="359"/>
      <c r="I45" s="53">
        <f t="shared" ref="I45:N45" si="13">SUM(I46:I53)</f>
        <v>1895</v>
      </c>
      <c r="J45" s="53">
        <f t="shared" si="13"/>
        <v>126</v>
      </c>
      <c r="K45" s="53">
        <f t="shared" si="13"/>
        <v>169</v>
      </c>
      <c r="L45" s="53">
        <f t="shared" si="13"/>
        <v>363</v>
      </c>
      <c r="M45" s="53">
        <f t="shared" si="13"/>
        <v>720</v>
      </c>
      <c r="N45" s="53">
        <f t="shared" si="13"/>
        <v>3273</v>
      </c>
      <c r="O45" s="54"/>
      <c r="P45" s="54"/>
      <c r="Q45" s="54"/>
      <c r="R45" s="53"/>
      <c r="S45" s="53"/>
      <c r="T45" s="53"/>
      <c r="U45" s="53"/>
      <c r="V45" s="54"/>
      <c r="W45" s="53">
        <f>SUM(W46:W53)</f>
        <v>2213</v>
      </c>
      <c r="X45" s="452"/>
      <c r="Y45" s="452"/>
      <c r="Z45" s="452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16">
        <f t="shared" si="11"/>
        <v>0.676138099602811</v>
      </c>
      <c r="AL45" s="410"/>
    </row>
    <row r="46" ht="39" hidden="1" customHeight="1" spans="1:38">
      <c r="A46" s="69">
        <v>22</v>
      </c>
      <c r="B46" s="394" t="s">
        <v>236</v>
      </c>
      <c r="C46" s="373" t="s">
        <v>254</v>
      </c>
      <c r="D46" s="373">
        <v>60</v>
      </c>
      <c r="E46" s="163" t="s">
        <v>125</v>
      </c>
      <c r="F46" s="365"/>
      <c r="G46" s="366"/>
      <c r="H46" s="373">
        <v>313</v>
      </c>
      <c r="I46" s="410">
        <v>313</v>
      </c>
      <c r="J46" s="410"/>
      <c r="K46" s="410"/>
      <c r="L46" s="410"/>
      <c r="M46" s="410">
        <v>230</v>
      </c>
      <c r="N46" s="410">
        <f t="shared" ref="N46:N53" si="14">H46+J46+K46+L46+M46</f>
        <v>543</v>
      </c>
      <c r="O46" s="163" t="s">
        <v>201</v>
      </c>
      <c r="P46" s="163" t="s">
        <v>228</v>
      </c>
      <c r="Q46" s="163" t="s">
        <v>177</v>
      </c>
      <c r="R46" s="453">
        <v>43252</v>
      </c>
      <c r="S46" s="453">
        <v>43313</v>
      </c>
      <c r="T46" s="454" t="s">
        <v>229</v>
      </c>
      <c r="U46" s="453">
        <v>43405</v>
      </c>
      <c r="V46" s="455" t="s">
        <v>255</v>
      </c>
      <c r="W46" s="456">
        <v>393</v>
      </c>
      <c r="X46" s="455" t="s">
        <v>256</v>
      </c>
      <c r="Y46" s="455" t="s">
        <v>257</v>
      </c>
      <c r="Z46" s="455" t="s">
        <v>258</v>
      </c>
      <c r="AA46" s="163" t="s">
        <v>182</v>
      </c>
      <c r="AB46" s="163" t="s">
        <v>182</v>
      </c>
      <c r="AC46" s="163" t="s">
        <v>182</v>
      </c>
      <c r="AD46" s="163" t="s">
        <v>182</v>
      </c>
      <c r="AE46" s="163" t="s">
        <v>182</v>
      </c>
      <c r="AF46" s="163" t="s">
        <v>182</v>
      </c>
      <c r="AG46" s="163" t="s">
        <v>182</v>
      </c>
      <c r="AH46" s="163" t="s">
        <v>182</v>
      </c>
      <c r="AI46" s="163" t="s">
        <v>182</v>
      </c>
      <c r="AJ46" s="163" t="s">
        <v>259</v>
      </c>
      <c r="AK46" s="522">
        <f t="shared" si="11"/>
        <v>0.723756906077348</v>
      </c>
      <c r="AL46" s="410"/>
    </row>
    <row r="47" ht="39" hidden="1" customHeight="1" spans="1:38">
      <c r="A47" s="69">
        <v>23</v>
      </c>
      <c r="B47" s="374" t="s">
        <v>236</v>
      </c>
      <c r="C47" s="373" t="s">
        <v>260</v>
      </c>
      <c r="D47" s="373">
        <v>60</v>
      </c>
      <c r="E47" s="163" t="s">
        <v>125</v>
      </c>
      <c r="F47" s="365"/>
      <c r="G47" s="366"/>
      <c r="H47" s="373">
        <v>287</v>
      </c>
      <c r="I47" s="410">
        <v>287</v>
      </c>
      <c r="J47" s="410"/>
      <c r="K47" s="410"/>
      <c r="L47" s="410">
        <v>363</v>
      </c>
      <c r="M47" s="410"/>
      <c r="N47" s="410">
        <f t="shared" si="14"/>
        <v>650</v>
      </c>
      <c r="O47" s="163" t="s">
        <v>261</v>
      </c>
      <c r="P47" s="163" t="s">
        <v>262</v>
      </c>
      <c r="Q47" s="163"/>
      <c r="R47" s="457">
        <v>43252</v>
      </c>
      <c r="S47" s="457">
        <v>43252</v>
      </c>
      <c r="T47" s="454" t="s">
        <v>229</v>
      </c>
      <c r="U47" s="453">
        <v>43374</v>
      </c>
      <c r="V47" s="458" t="s">
        <v>263</v>
      </c>
      <c r="W47" s="456">
        <v>440</v>
      </c>
      <c r="X47" s="459" t="s">
        <v>264</v>
      </c>
      <c r="Y47" s="459">
        <v>15117546687</v>
      </c>
      <c r="Z47" s="506" t="s">
        <v>265</v>
      </c>
      <c r="AA47" s="163" t="s">
        <v>132</v>
      </c>
      <c r="AB47" s="163" t="s">
        <v>132</v>
      </c>
      <c r="AC47" s="163" t="s">
        <v>132</v>
      </c>
      <c r="AD47" s="163" t="s">
        <v>132</v>
      </c>
      <c r="AE47" s="163" t="s">
        <v>132</v>
      </c>
      <c r="AF47" s="163" t="s">
        <v>132</v>
      </c>
      <c r="AG47" s="163" t="s">
        <v>132</v>
      </c>
      <c r="AH47" s="163" t="s">
        <v>132</v>
      </c>
      <c r="AI47" s="163" t="s">
        <v>132</v>
      </c>
      <c r="AJ47" s="163"/>
      <c r="AK47" s="522">
        <f t="shared" si="11"/>
        <v>0.676923076923077</v>
      </c>
      <c r="AL47" s="410"/>
    </row>
    <row r="48" ht="18" hidden="1" customHeight="1" spans="1:38">
      <c r="A48" s="311">
        <v>24</v>
      </c>
      <c r="B48" s="395" t="s">
        <v>266</v>
      </c>
      <c r="C48" s="363" t="s">
        <v>267</v>
      </c>
      <c r="D48" s="363">
        <v>45</v>
      </c>
      <c r="E48" s="364" t="s">
        <v>112</v>
      </c>
      <c r="F48" s="365" t="s">
        <v>113</v>
      </c>
      <c r="G48" s="366">
        <v>71</v>
      </c>
      <c r="H48" s="363">
        <v>169</v>
      </c>
      <c r="I48" s="407">
        <v>482</v>
      </c>
      <c r="J48" s="72"/>
      <c r="K48" s="72">
        <v>169</v>
      </c>
      <c r="L48" s="407"/>
      <c r="M48" s="72"/>
      <c r="N48" s="407">
        <f t="shared" si="14"/>
        <v>338</v>
      </c>
      <c r="O48" s="364" t="s">
        <v>268</v>
      </c>
      <c r="P48" s="364" t="s">
        <v>269</v>
      </c>
      <c r="Q48" s="364"/>
      <c r="R48" s="460">
        <v>42887</v>
      </c>
      <c r="S48" s="460">
        <v>42887</v>
      </c>
      <c r="T48" s="461" t="s">
        <v>118</v>
      </c>
      <c r="U48" s="453">
        <v>43282</v>
      </c>
      <c r="V48" s="461" t="s">
        <v>270</v>
      </c>
      <c r="W48" s="462">
        <v>238</v>
      </c>
      <c r="X48" s="463" t="s">
        <v>271</v>
      </c>
      <c r="Y48" s="507">
        <v>13563212665</v>
      </c>
      <c r="Z48" s="508" t="s">
        <v>272</v>
      </c>
      <c r="AA48" s="490"/>
      <c r="AB48" s="491"/>
      <c r="AC48" s="491"/>
      <c r="AD48" s="491"/>
      <c r="AE48" s="491"/>
      <c r="AF48" s="491"/>
      <c r="AG48" s="491"/>
      <c r="AH48" s="491"/>
      <c r="AI48" s="518"/>
      <c r="AJ48" s="364" t="s">
        <v>273</v>
      </c>
      <c r="AK48" s="519">
        <f t="shared" si="11"/>
        <v>0.70414201183432</v>
      </c>
      <c r="AL48" s="407"/>
    </row>
    <row r="49" ht="18" hidden="1" customHeight="1" spans="1:38">
      <c r="A49" s="367"/>
      <c r="B49" s="396"/>
      <c r="C49" s="368"/>
      <c r="D49" s="368"/>
      <c r="E49" s="369"/>
      <c r="F49" s="365" t="s">
        <v>124</v>
      </c>
      <c r="G49" s="366">
        <v>98</v>
      </c>
      <c r="H49" s="370"/>
      <c r="I49" s="408"/>
      <c r="J49" s="73"/>
      <c r="K49" s="73"/>
      <c r="L49" s="409"/>
      <c r="M49" s="73"/>
      <c r="N49" s="409">
        <f t="shared" si="14"/>
        <v>0</v>
      </c>
      <c r="O49" s="369"/>
      <c r="P49" s="369"/>
      <c r="Q49" s="369"/>
      <c r="R49" s="464"/>
      <c r="S49" s="464"/>
      <c r="T49" s="464"/>
      <c r="U49" s="454"/>
      <c r="V49" s="464"/>
      <c r="W49" s="465"/>
      <c r="X49" s="466"/>
      <c r="Y49" s="509"/>
      <c r="Z49" s="510"/>
      <c r="AA49" s="493"/>
      <c r="AB49" s="494"/>
      <c r="AC49" s="494"/>
      <c r="AD49" s="494"/>
      <c r="AE49" s="494"/>
      <c r="AF49" s="494"/>
      <c r="AG49" s="494"/>
      <c r="AH49" s="494"/>
      <c r="AI49" s="520"/>
      <c r="AJ49" s="369"/>
      <c r="AK49" s="521"/>
      <c r="AL49" s="409"/>
    </row>
    <row r="50" ht="39" hidden="1" customHeight="1" spans="1:38">
      <c r="A50" s="312"/>
      <c r="B50" s="397"/>
      <c r="C50" s="370"/>
      <c r="D50" s="370"/>
      <c r="E50" s="163" t="s">
        <v>125</v>
      </c>
      <c r="F50" s="365"/>
      <c r="G50" s="366"/>
      <c r="H50" s="373">
        <v>313</v>
      </c>
      <c r="I50" s="409"/>
      <c r="J50" s="410"/>
      <c r="K50" s="410"/>
      <c r="L50" s="410"/>
      <c r="M50" s="410">
        <v>250</v>
      </c>
      <c r="N50" s="410">
        <f t="shared" si="14"/>
        <v>563</v>
      </c>
      <c r="O50" s="163" t="s">
        <v>201</v>
      </c>
      <c r="P50" s="163" t="s">
        <v>228</v>
      </c>
      <c r="Q50" s="163" t="s">
        <v>177</v>
      </c>
      <c r="R50" s="453">
        <v>43313</v>
      </c>
      <c r="S50" s="453">
        <v>43344</v>
      </c>
      <c r="T50" s="454" t="s">
        <v>179</v>
      </c>
      <c r="U50" s="453">
        <v>43405</v>
      </c>
      <c r="V50" s="467" t="s">
        <v>274</v>
      </c>
      <c r="W50" s="456">
        <v>313</v>
      </c>
      <c r="X50" s="468"/>
      <c r="Y50" s="511"/>
      <c r="Z50" s="455" t="s">
        <v>258</v>
      </c>
      <c r="AA50" s="163" t="s">
        <v>182</v>
      </c>
      <c r="AB50" s="163" t="s">
        <v>182</v>
      </c>
      <c r="AC50" s="163" t="s">
        <v>182</v>
      </c>
      <c r="AD50" s="163" t="s">
        <v>182</v>
      </c>
      <c r="AE50" s="163" t="s">
        <v>182</v>
      </c>
      <c r="AF50" s="163" t="s">
        <v>182</v>
      </c>
      <c r="AG50" s="163" t="s">
        <v>182</v>
      </c>
      <c r="AH50" s="163" t="s">
        <v>182</v>
      </c>
      <c r="AI50" s="163" t="s">
        <v>182</v>
      </c>
      <c r="AJ50" s="163"/>
      <c r="AK50" s="522">
        <f t="shared" ref="AK50:AK56" si="15">W50/N50</f>
        <v>0.55595026642984</v>
      </c>
      <c r="AL50" s="410"/>
    </row>
    <row r="51" ht="39" hidden="1" customHeight="1" spans="1:38">
      <c r="A51" s="311">
        <v>25</v>
      </c>
      <c r="B51" s="375" t="s">
        <v>210</v>
      </c>
      <c r="C51" s="377" t="s">
        <v>275</v>
      </c>
      <c r="D51" s="377">
        <v>120</v>
      </c>
      <c r="E51" s="163" t="s">
        <v>125</v>
      </c>
      <c r="F51" s="365"/>
      <c r="G51" s="366"/>
      <c r="H51" s="373">
        <v>368</v>
      </c>
      <c r="I51" s="407">
        <v>487</v>
      </c>
      <c r="J51" s="410">
        <v>126</v>
      </c>
      <c r="K51" s="410"/>
      <c r="L51" s="410"/>
      <c r="M51" s="410"/>
      <c r="N51" s="410">
        <f t="shared" si="14"/>
        <v>494</v>
      </c>
      <c r="O51" s="163" t="s">
        <v>158</v>
      </c>
      <c r="P51" s="163" t="s">
        <v>127</v>
      </c>
      <c r="Q51" s="163"/>
      <c r="R51" s="453">
        <v>42979</v>
      </c>
      <c r="S51" s="453">
        <v>42979</v>
      </c>
      <c r="T51" s="454" t="s">
        <v>276</v>
      </c>
      <c r="U51" s="453">
        <v>43070</v>
      </c>
      <c r="V51" s="469" t="s">
        <v>277</v>
      </c>
      <c r="W51" s="462">
        <v>613</v>
      </c>
      <c r="X51" s="463" t="s">
        <v>278</v>
      </c>
      <c r="Y51" s="463">
        <v>13678574099</v>
      </c>
      <c r="Z51" s="506" t="s">
        <v>279</v>
      </c>
      <c r="AA51" s="163" t="s">
        <v>132</v>
      </c>
      <c r="AB51" s="163" t="s">
        <v>142</v>
      </c>
      <c r="AC51" s="163" t="s">
        <v>142</v>
      </c>
      <c r="AD51" s="163" t="s">
        <v>142</v>
      </c>
      <c r="AE51" s="163" t="s">
        <v>132</v>
      </c>
      <c r="AF51" s="163" t="s">
        <v>132</v>
      </c>
      <c r="AG51" s="163" t="s">
        <v>132</v>
      </c>
      <c r="AH51" s="163" t="s">
        <v>132</v>
      </c>
      <c r="AI51" s="163" t="s">
        <v>142</v>
      </c>
      <c r="AJ51" s="163" t="s">
        <v>193</v>
      </c>
      <c r="AK51" s="522">
        <f t="shared" si="15"/>
        <v>1.24089068825911</v>
      </c>
      <c r="AL51" s="410"/>
    </row>
    <row r="52" ht="39" hidden="1" customHeight="1" spans="1:38">
      <c r="A52" s="312"/>
      <c r="B52" s="376"/>
      <c r="C52" s="380"/>
      <c r="D52" s="380"/>
      <c r="E52" s="163" t="s">
        <v>183</v>
      </c>
      <c r="F52" s="365"/>
      <c r="G52" s="366">
        <v>119</v>
      </c>
      <c r="H52" s="373">
        <v>119</v>
      </c>
      <c r="I52" s="409"/>
      <c r="J52" s="410"/>
      <c r="K52" s="410"/>
      <c r="L52" s="410"/>
      <c r="M52" s="410"/>
      <c r="N52" s="410">
        <f t="shared" si="14"/>
        <v>119</v>
      </c>
      <c r="O52" s="163"/>
      <c r="P52" s="163"/>
      <c r="Q52" s="163" t="s">
        <v>177</v>
      </c>
      <c r="R52" s="470">
        <v>43405</v>
      </c>
      <c r="S52" s="470">
        <v>43497</v>
      </c>
      <c r="T52" s="459" t="s">
        <v>118</v>
      </c>
      <c r="U52" s="470">
        <v>43525</v>
      </c>
      <c r="V52" s="469"/>
      <c r="W52" s="465"/>
      <c r="X52" s="468"/>
      <c r="Y52" s="468"/>
      <c r="Z52" s="512" t="s">
        <v>280</v>
      </c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522">
        <f t="shared" si="15"/>
        <v>0</v>
      </c>
      <c r="AL52" s="410"/>
    </row>
    <row r="53" ht="39" hidden="1" customHeight="1" spans="1:38">
      <c r="A53" s="69">
        <v>26</v>
      </c>
      <c r="B53" s="394" t="s">
        <v>222</v>
      </c>
      <c r="C53" s="373" t="s">
        <v>281</v>
      </c>
      <c r="D53" s="373">
        <v>45</v>
      </c>
      <c r="E53" s="163" t="s">
        <v>125</v>
      </c>
      <c r="F53" s="365"/>
      <c r="G53" s="366"/>
      <c r="H53" s="373">
        <v>326</v>
      </c>
      <c r="I53" s="410">
        <v>326</v>
      </c>
      <c r="J53" s="410"/>
      <c r="K53" s="410"/>
      <c r="L53" s="410"/>
      <c r="M53" s="410">
        <v>240</v>
      </c>
      <c r="N53" s="410">
        <f t="shared" si="14"/>
        <v>566</v>
      </c>
      <c r="O53" s="163"/>
      <c r="P53" s="163"/>
      <c r="Q53" s="163" t="s">
        <v>177</v>
      </c>
      <c r="R53" s="453">
        <v>43252</v>
      </c>
      <c r="S53" s="453">
        <v>43313</v>
      </c>
      <c r="T53" s="454" t="s">
        <v>179</v>
      </c>
      <c r="U53" s="453">
        <v>43405</v>
      </c>
      <c r="V53" s="454" t="s">
        <v>224</v>
      </c>
      <c r="W53" s="456">
        <v>216</v>
      </c>
      <c r="X53" s="459" t="s">
        <v>282</v>
      </c>
      <c r="Y53" s="459">
        <v>15183066666</v>
      </c>
      <c r="Z53" s="506" t="s">
        <v>283</v>
      </c>
      <c r="AA53" s="163" t="s">
        <v>182</v>
      </c>
      <c r="AB53" s="163" t="s">
        <v>182</v>
      </c>
      <c r="AC53" s="163" t="s">
        <v>182</v>
      </c>
      <c r="AD53" s="163" t="s">
        <v>182</v>
      </c>
      <c r="AE53" s="163" t="s">
        <v>182</v>
      </c>
      <c r="AF53" s="163" t="s">
        <v>182</v>
      </c>
      <c r="AG53" s="163" t="s">
        <v>182</v>
      </c>
      <c r="AH53" s="163" t="s">
        <v>182</v>
      </c>
      <c r="AI53" s="163" t="s">
        <v>182</v>
      </c>
      <c r="AJ53" s="163" t="s">
        <v>284</v>
      </c>
      <c r="AK53" s="522">
        <f t="shared" si="15"/>
        <v>0.381625441696113</v>
      </c>
      <c r="AL53" s="410"/>
    </row>
    <row r="54" ht="31" customHeight="1" spans="1:38">
      <c r="A54" s="121" t="s">
        <v>31</v>
      </c>
      <c r="B54" s="398" t="s">
        <v>27</v>
      </c>
      <c r="C54" s="359">
        <v>17</v>
      </c>
      <c r="D54" s="359"/>
      <c r="E54" s="54"/>
      <c r="F54" s="362"/>
      <c r="G54" s="360"/>
      <c r="H54" s="359"/>
      <c r="I54" s="53">
        <f t="shared" ref="I54:N54" si="16">SUM(I55:I91)</f>
        <v>7187</v>
      </c>
      <c r="J54" s="53">
        <f t="shared" si="16"/>
        <v>1005</v>
      </c>
      <c r="K54" s="53">
        <f t="shared" si="16"/>
        <v>940</v>
      </c>
      <c r="L54" s="53">
        <f t="shared" si="16"/>
        <v>803</v>
      </c>
      <c r="M54" s="53">
        <f t="shared" si="16"/>
        <v>3043</v>
      </c>
      <c r="N54" s="53">
        <f t="shared" si="16"/>
        <v>12978</v>
      </c>
      <c r="O54" s="54"/>
      <c r="P54" s="54"/>
      <c r="Q54" s="54"/>
      <c r="R54" s="53"/>
      <c r="S54" s="53"/>
      <c r="T54" s="53"/>
      <c r="U54" s="53"/>
      <c r="V54" s="54"/>
      <c r="W54" s="53">
        <f>SUM(W55:W91)</f>
        <v>7602</v>
      </c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16">
        <f t="shared" si="15"/>
        <v>0.585760517799353</v>
      </c>
      <c r="AL54" s="410"/>
    </row>
    <row r="55" ht="39" hidden="1" customHeight="1" spans="1:38">
      <c r="A55" s="69">
        <v>27</v>
      </c>
      <c r="B55" s="394" t="s">
        <v>222</v>
      </c>
      <c r="C55" s="373" t="s">
        <v>285</v>
      </c>
      <c r="D55" s="373">
        <v>90</v>
      </c>
      <c r="E55" s="163" t="s">
        <v>125</v>
      </c>
      <c r="F55" s="365"/>
      <c r="G55" s="366"/>
      <c r="H55" s="373">
        <v>254</v>
      </c>
      <c r="I55" s="410">
        <v>254</v>
      </c>
      <c r="J55" s="410"/>
      <c r="K55" s="410"/>
      <c r="L55" s="410"/>
      <c r="M55" s="410">
        <v>300</v>
      </c>
      <c r="N55" s="410">
        <f t="shared" ref="N55:N91" si="17">H55+J55+K55+L55+M55</f>
        <v>554</v>
      </c>
      <c r="O55" s="163"/>
      <c r="P55" s="163"/>
      <c r="Q55" s="163" t="s">
        <v>177</v>
      </c>
      <c r="R55" s="471">
        <v>43252</v>
      </c>
      <c r="S55" s="471">
        <v>43344</v>
      </c>
      <c r="T55" s="472" t="s">
        <v>179</v>
      </c>
      <c r="U55" s="471">
        <v>43435</v>
      </c>
      <c r="V55" s="472" t="s">
        <v>224</v>
      </c>
      <c r="W55" s="473">
        <v>127</v>
      </c>
      <c r="X55" s="474" t="s">
        <v>286</v>
      </c>
      <c r="Y55" s="474">
        <v>18786878582</v>
      </c>
      <c r="Z55" s="513" t="s">
        <v>287</v>
      </c>
      <c r="AA55" s="163" t="s">
        <v>182</v>
      </c>
      <c r="AB55" s="163" t="s">
        <v>182</v>
      </c>
      <c r="AC55" s="163" t="s">
        <v>182</v>
      </c>
      <c r="AD55" s="163" t="s">
        <v>182</v>
      </c>
      <c r="AE55" s="163" t="s">
        <v>182</v>
      </c>
      <c r="AF55" s="163" t="s">
        <v>182</v>
      </c>
      <c r="AG55" s="163" t="s">
        <v>182</v>
      </c>
      <c r="AH55" s="163" t="s">
        <v>182</v>
      </c>
      <c r="AI55" s="163" t="s">
        <v>182</v>
      </c>
      <c r="AJ55" s="163" t="s">
        <v>288</v>
      </c>
      <c r="AK55" s="522">
        <f t="shared" si="15"/>
        <v>0.229241877256318</v>
      </c>
      <c r="AL55" s="410"/>
    </row>
    <row r="56" ht="18" hidden="1" customHeight="1" spans="1:38">
      <c r="A56" s="311">
        <v>28</v>
      </c>
      <c r="B56" s="311" t="s">
        <v>242</v>
      </c>
      <c r="C56" s="363" t="s">
        <v>289</v>
      </c>
      <c r="D56" s="363">
        <v>45</v>
      </c>
      <c r="E56" s="364" t="s">
        <v>112</v>
      </c>
      <c r="F56" s="365" t="s">
        <v>113</v>
      </c>
      <c r="G56" s="366">
        <v>81</v>
      </c>
      <c r="H56" s="363">
        <v>191</v>
      </c>
      <c r="I56" s="407">
        <v>517</v>
      </c>
      <c r="J56" s="72">
        <v>147</v>
      </c>
      <c r="K56" s="72"/>
      <c r="L56" s="407"/>
      <c r="M56" s="72"/>
      <c r="N56" s="407">
        <f t="shared" si="17"/>
        <v>338</v>
      </c>
      <c r="O56" s="364" t="s">
        <v>145</v>
      </c>
      <c r="P56" s="364" t="s">
        <v>115</v>
      </c>
      <c r="Q56" s="364"/>
      <c r="R56" s="475">
        <v>42826</v>
      </c>
      <c r="S56" s="475">
        <v>42887</v>
      </c>
      <c r="T56" s="476" t="s">
        <v>118</v>
      </c>
      <c r="U56" s="471">
        <v>42917</v>
      </c>
      <c r="V56" s="472" t="s">
        <v>290</v>
      </c>
      <c r="W56" s="477">
        <v>664</v>
      </c>
      <c r="X56" s="478" t="s">
        <v>291</v>
      </c>
      <c r="Y56" s="478">
        <v>15902581450</v>
      </c>
      <c r="Z56" s="514" t="s">
        <v>279</v>
      </c>
      <c r="AA56" s="490"/>
      <c r="AB56" s="491"/>
      <c r="AC56" s="491"/>
      <c r="AD56" s="491"/>
      <c r="AE56" s="491"/>
      <c r="AF56" s="491"/>
      <c r="AG56" s="491"/>
      <c r="AH56" s="491"/>
      <c r="AI56" s="518"/>
      <c r="AJ56" s="364" t="s">
        <v>193</v>
      </c>
      <c r="AK56" s="519">
        <f t="shared" si="15"/>
        <v>1.96449704142012</v>
      </c>
      <c r="AL56" s="407"/>
    </row>
    <row r="57" ht="18" hidden="1" customHeight="1" spans="1:38">
      <c r="A57" s="367"/>
      <c r="B57" s="367"/>
      <c r="C57" s="368"/>
      <c r="D57" s="368"/>
      <c r="E57" s="369"/>
      <c r="F57" s="365" t="s">
        <v>124</v>
      </c>
      <c r="G57" s="366">
        <v>110</v>
      </c>
      <c r="H57" s="370"/>
      <c r="I57" s="408"/>
      <c r="J57" s="73"/>
      <c r="K57" s="73"/>
      <c r="L57" s="409"/>
      <c r="M57" s="73"/>
      <c r="N57" s="409">
        <f t="shared" si="17"/>
        <v>0</v>
      </c>
      <c r="O57" s="369"/>
      <c r="P57" s="369"/>
      <c r="Q57" s="369"/>
      <c r="R57" s="479"/>
      <c r="S57" s="479"/>
      <c r="T57" s="479"/>
      <c r="U57" s="472"/>
      <c r="V57" s="472"/>
      <c r="W57" s="480"/>
      <c r="X57" s="481"/>
      <c r="Y57" s="481"/>
      <c r="Z57" s="515"/>
      <c r="AA57" s="493"/>
      <c r="AB57" s="494"/>
      <c r="AC57" s="494"/>
      <c r="AD57" s="494"/>
      <c r="AE57" s="494"/>
      <c r="AF57" s="494"/>
      <c r="AG57" s="494"/>
      <c r="AH57" s="494"/>
      <c r="AI57" s="520"/>
      <c r="AJ57" s="369"/>
      <c r="AK57" s="521"/>
      <c r="AL57" s="409"/>
    </row>
    <row r="58" ht="24" hidden="1" customHeight="1" spans="1:38">
      <c r="A58" s="312"/>
      <c r="B58" s="312"/>
      <c r="C58" s="370"/>
      <c r="D58" s="370"/>
      <c r="E58" s="163" t="s">
        <v>125</v>
      </c>
      <c r="F58" s="365"/>
      <c r="G58" s="366"/>
      <c r="H58" s="373">
        <v>326</v>
      </c>
      <c r="I58" s="409"/>
      <c r="J58" s="410"/>
      <c r="K58" s="410"/>
      <c r="L58" s="410"/>
      <c r="M58" s="410">
        <v>240</v>
      </c>
      <c r="N58" s="410">
        <f t="shared" si="17"/>
        <v>566</v>
      </c>
      <c r="O58" s="163"/>
      <c r="P58" s="163"/>
      <c r="Q58" s="163" t="s">
        <v>177</v>
      </c>
      <c r="R58" s="471">
        <v>43282</v>
      </c>
      <c r="S58" s="471">
        <v>43313</v>
      </c>
      <c r="T58" s="472" t="s">
        <v>179</v>
      </c>
      <c r="U58" s="472" t="s">
        <v>292</v>
      </c>
      <c r="V58" s="472"/>
      <c r="W58" s="482"/>
      <c r="X58" s="483"/>
      <c r="Y58" s="483"/>
      <c r="Z58" s="486" t="s">
        <v>293</v>
      </c>
      <c r="AA58" s="163" t="s">
        <v>182</v>
      </c>
      <c r="AB58" s="163" t="s">
        <v>182</v>
      </c>
      <c r="AC58" s="163" t="s">
        <v>182</v>
      </c>
      <c r="AD58" s="163" t="s">
        <v>182</v>
      </c>
      <c r="AE58" s="163" t="s">
        <v>182</v>
      </c>
      <c r="AF58" s="163" t="s">
        <v>182</v>
      </c>
      <c r="AG58" s="163" t="s">
        <v>182</v>
      </c>
      <c r="AH58" s="163" t="s">
        <v>182</v>
      </c>
      <c r="AI58" s="163" t="s">
        <v>182</v>
      </c>
      <c r="AJ58" s="163"/>
      <c r="AK58" s="522">
        <f>W58/N58</f>
        <v>0</v>
      </c>
      <c r="AL58" s="410"/>
    </row>
    <row r="59" ht="18" hidden="1" customHeight="1" spans="1:38">
      <c r="A59" s="311">
        <v>29</v>
      </c>
      <c r="B59" s="311" t="s">
        <v>242</v>
      </c>
      <c r="C59" s="363" t="s">
        <v>294</v>
      </c>
      <c r="D59" s="363">
        <v>45</v>
      </c>
      <c r="E59" s="364" t="s">
        <v>112</v>
      </c>
      <c r="F59" s="365" t="s">
        <v>113</v>
      </c>
      <c r="G59" s="366">
        <v>81</v>
      </c>
      <c r="H59" s="363">
        <v>191</v>
      </c>
      <c r="I59" s="407">
        <v>517</v>
      </c>
      <c r="J59" s="72">
        <v>147</v>
      </c>
      <c r="K59" s="72"/>
      <c r="L59" s="407"/>
      <c r="M59" s="72"/>
      <c r="N59" s="407">
        <f t="shared" si="17"/>
        <v>338</v>
      </c>
      <c r="O59" s="364" t="s">
        <v>145</v>
      </c>
      <c r="P59" s="364" t="s">
        <v>115</v>
      </c>
      <c r="Q59" s="364"/>
      <c r="R59" s="475">
        <v>42887</v>
      </c>
      <c r="S59" s="475">
        <v>43009</v>
      </c>
      <c r="T59" s="476" t="s">
        <v>118</v>
      </c>
      <c r="U59" s="471">
        <v>43070</v>
      </c>
      <c r="V59" s="472" t="s">
        <v>295</v>
      </c>
      <c r="W59" s="477">
        <v>354</v>
      </c>
      <c r="X59" s="478" t="s">
        <v>296</v>
      </c>
      <c r="Y59" s="478">
        <v>13885726957</v>
      </c>
      <c r="Z59" s="514" t="s">
        <v>279</v>
      </c>
      <c r="AA59" s="490"/>
      <c r="AB59" s="491"/>
      <c r="AC59" s="491"/>
      <c r="AD59" s="491"/>
      <c r="AE59" s="491"/>
      <c r="AF59" s="491"/>
      <c r="AG59" s="491"/>
      <c r="AH59" s="491"/>
      <c r="AI59" s="518"/>
      <c r="AJ59" s="364" t="s">
        <v>193</v>
      </c>
      <c r="AK59" s="519">
        <f>W59/N59</f>
        <v>1.04733727810651</v>
      </c>
      <c r="AL59" s="407"/>
    </row>
    <row r="60" ht="18" hidden="1" customHeight="1" spans="1:38">
      <c r="A60" s="367"/>
      <c r="B60" s="367"/>
      <c r="C60" s="368"/>
      <c r="D60" s="368"/>
      <c r="E60" s="369"/>
      <c r="F60" s="365" t="s">
        <v>124</v>
      </c>
      <c r="G60" s="366">
        <v>110</v>
      </c>
      <c r="H60" s="370"/>
      <c r="I60" s="408"/>
      <c r="J60" s="73"/>
      <c r="K60" s="73"/>
      <c r="L60" s="409"/>
      <c r="M60" s="73"/>
      <c r="N60" s="409">
        <f t="shared" si="17"/>
        <v>0</v>
      </c>
      <c r="O60" s="369"/>
      <c r="P60" s="369"/>
      <c r="Q60" s="369"/>
      <c r="R60" s="479"/>
      <c r="S60" s="479"/>
      <c r="T60" s="479"/>
      <c r="U60" s="472"/>
      <c r="V60" s="472"/>
      <c r="W60" s="480"/>
      <c r="X60" s="481"/>
      <c r="Y60" s="481"/>
      <c r="Z60" s="515"/>
      <c r="AA60" s="493"/>
      <c r="AB60" s="494"/>
      <c r="AC60" s="494"/>
      <c r="AD60" s="494"/>
      <c r="AE60" s="494"/>
      <c r="AF60" s="494"/>
      <c r="AG60" s="494"/>
      <c r="AH60" s="494"/>
      <c r="AI60" s="520"/>
      <c r="AJ60" s="369"/>
      <c r="AK60" s="521"/>
      <c r="AL60" s="409"/>
    </row>
    <row r="61" ht="27" hidden="1" customHeight="1" spans="1:38">
      <c r="A61" s="312"/>
      <c r="B61" s="312"/>
      <c r="C61" s="370"/>
      <c r="D61" s="370"/>
      <c r="E61" s="163" t="s">
        <v>125</v>
      </c>
      <c r="F61" s="365"/>
      <c r="G61" s="366"/>
      <c r="H61" s="373">
        <v>326</v>
      </c>
      <c r="I61" s="409"/>
      <c r="J61" s="410"/>
      <c r="K61" s="410"/>
      <c r="L61" s="410">
        <v>324</v>
      </c>
      <c r="M61" s="410"/>
      <c r="N61" s="410">
        <f t="shared" si="17"/>
        <v>650</v>
      </c>
      <c r="O61" s="163" t="s">
        <v>297</v>
      </c>
      <c r="P61" s="163" t="s">
        <v>298</v>
      </c>
      <c r="Q61" s="163"/>
      <c r="R61" s="471">
        <v>43221</v>
      </c>
      <c r="S61" s="471">
        <v>43282</v>
      </c>
      <c r="T61" s="472" t="s">
        <v>179</v>
      </c>
      <c r="U61" s="471">
        <v>43374</v>
      </c>
      <c r="V61" s="472"/>
      <c r="W61" s="482"/>
      <c r="X61" s="483"/>
      <c r="Y61" s="483"/>
      <c r="Z61" s="513" t="s">
        <v>299</v>
      </c>
      <c r="AA61" s="163" t="s">
        <v>132</v>
      </c>
      <c r="AB61" s="163" t="s">
        <v>132</v>
      </c>
      <c r="AC61" s="163" t="s">
        <v>132</v>
      </c>
      <c r="AD61" s="163" t="s">
        <v>132</v>
      </c>
      <c r="AE61" s="163" t="s">
        <v>132</v>
      </c>
      <c r="AF61" s="163" t="s">
        <v>132</v>
      </c>
      <c r="AG61" s="163" t="s">
        <v>132</v>
      </c>
      <c r="AH61" s="163" t="s">
        <v>132</v>
      </c>
      <c r="AI61" s="163" t="s">
        <v>132</v>
      </c>
      <c r="AJ61" s="163" t="s">
        <v>300</v>
      </c>
      <c r="AK61" s="522">
        <f>W61/N61</f>
        <v>0</v>
      </c>
      <c r="AL61" s="410"/>
    </row>
    <row r="62" ht="18" hidden="1" customHeight="1" spans="1:38">
      <c r="A62" s="311">
        <v>30</v>
      </c>
      <c r="B62" s="399" t="s">
        <v>301</v>
      </c>
      <c r="C62" s="363" t="s">
        <v>302</v>
      </c>
      <c r="D62" s="363">
        <v>45</v>
      </c>
      <c r="E62" s="364" t="s">
        <v>112</v>
      </c>
      <c r="F62" s="365" t="s">
        <v>113</v>
      </c>
      <c r="G62" s="366">
        <v>71</v>
      </c>
      <c r="H62" s="363">
        <v>169</v>
      </c>
      <c r="I62" s="407">
        <v>495</v>
      </c>
      <c r="J62" s="72"/>
      <c r="K62" s="72"/>
      <c r="L62" s="407"/>
      <c r="M62" s="72"/>
      <c r="N62" s="407">
        <f t="shared" si="17"/>
        <v>169</v>
      </c>
      <c r="O62" s="364"/>
      <c r="P62" s="364"/>
      <c r="Q62" s="364"/>
      <c r="R62" s="484">
        <v>43070</v>
      </c>
      <c r="S62" s="484">
        <v>43160</v>
      </c>
      <c r="T62" s="477"/>
      <c r="U62" s="485">
        <v>43617</v>
      </c>
      <c r="V62" s="486"/>
      <c r="W62" s="477">
        <v>495</v>
      </c>
      <c r="X62" s="478" t="s">
        <v>303</v>
      </c>
      <c r="Y62" s="478">
        <v>15285666425</v>
      </c>
      <c r="Z62" s="514" t="s">
        <v>304</v>
      </c>
      <c r="AA62" s="490"/>
      <c r="AB62" s="491"/>
      <c r="AC62" s="491"/>
      <c r="AD62" s="491"/>
      <c r="AE62" s="491"/>
      <c r="AF62" s="491"/>
      <c r="AG62" s="491"/>
      <c r="AH62" s="491"/>
      <c r="AI62" s="518"/>
      <c r="AJ62" s="364"/>
      <c r="AK62" s="519">
        <f>W62/N62</f>
        <v>2.92899408284024</v>
      </c>
      <c r="AL62" s="407"/>
    </row>
    <row r="63" ht="18" hidden="1" customHeight="1" spans="1:38">
      <c r="A63" s="367"/>
      <c r="B63" s="400"/>
      <c r="C63" s="368"/>
      <c r="D63" s="368"/>
      <c r="E63" s="369"/>
      <c r="F63" s="365" t="s">
        <v>124</v>
      </c>
      <c r="G63" s="366">
        <v>98</v>
      </c>
      <c r="H63" s="370"/>
      <c r="I63" s="408"/>
      <c r="J63" s="73"/>
      <c r="K63" s="73"/>
      <c r="L63" s="409"/>
      <c r="M63" s="73"/>
      <c r="N63" s="409">
        <f t="shared" si="17"/>
        <v>0</v>
      </c>
      <c r="O63" s="369"/>
      <c r="P63" s="369"/>
      <c r="Q63" s="369"/>
      <c r="R63" s="482"/>
      <c r="S63" s="482"/>
      <c r="T63" s="482"/>
      <c r="U63" s="473"/>
      <c r="V63" s="486"/>
      <c r="W63" s="480"/>
      <c r="X63" s="481"/>
      <c r="Y63" s="481"/>
      <c r="Z63" s="515"/>
      <c r="AA63" s="493"/>
      <c r="AB63" s="494"/>
      <c r="AC63" s="494"/>
      <c r="AD63" s="494"/>
      <c r="AE63" s="494"/>
      <c r="AF63" s="494"/>
      <c r="AG63" s="494"/>
      <c r="AH63" s="494"/>
      <c r="AI63" s="520"/>
      <c r="AJ63" s="369"/>
      <c r="AK63" s="521"/>
      <c r="AL63" s="409"/>
    </row>
    <row r="64" ht="28" hidden="1" customHeight="1" spans="1:38">
      <c r="A64" s="312"/>
      <c r="B64" s="401"/>
      <c r="C64" s="370"/>
      <c r="D64" s="370"/>
      <c r="E64" s="163" t="s">
        <v>125</v>
      </c>
      <c r="F64" s="365"/>
      <c r="G64" s="366"/>
      <c r="H64" s="373">
        <v>326</v>
      </c>
      <c r="I64" s="409"/>
      <c r="J64" s="410"/>
      <c r="K64" s="410"/>
      <c r="L64" s="410"/>
      <c r="M64" s="410"/>
      <c r="N64" s="410">
        <f t="shared" si="17"/>
        <v>326</v>
      </c>
      <c r="O64" s="163"/>
      <c r="P64" s="163"/>
      <c r="Q64" s="163"/>
      <c r="R64" s="471">
        <v>43221</v>
      </c>
      <c r="S64" s="471">
        <v>43313</v>
      </c>
      <c r="T64" s="472" t="s">
        <v>179</v>
      </c>
      <c r="U64" s="487">
        <v>43435</v>
      </c>
      <c r="V64" s="488" t="s">
        <v>180</v>
      </c>
      <c r="W64" s="482"/>
      <c r="X64" s="483"/>
      <c r="Y64" s="483"/>
      <c r="Z64" s="513" t="s">
        <v>305</v>
      </c>
      <c r="AA64" s="163" t="s">
        <v>306</v>
      </c>
      <c r="AB64" s="163" t="s">
        <v>306</v>
      </c>
      <c r="AC64" s="163" t="s">
        <v>306</v>
      </c>
      <c r="AD64" s="163" t="s">
        <v>306</v>
      </c>
      <c r="AE64" s="163" t="s">
        <v>306</v>
      </c>
      <c r="AF64" s="163" t="s">
        <v>306</v>
      </c>
      <c r="AG64" s="163" t="s">
        <v>306</v>
      </c>
      <c r="AH64" s="163" t="s">
        <v>306</v>
      </c>
      <c r="AI64" s="163" t="s">
        <v>306</v>
      </c>
      <c r="AJ64" s="163" t="s">
        <v>307</v>
      </c>
      <c r="AK64" s="522">
        <f>W64/N64</f>
        <v>0</v>
      </c>
      <c r="AL64" s="410"/>
    </row>
    <row r="65" ht="18" hidden="1" customHeight="1" spans="1:38">
      <c r="A65" s="311">
        <v>31</v>
      </c>
      <c r="B65" s="375" t="s">
        <v>301</v>
      </c>
      <c r="C65" s="524" t="s">
        <v>308</v>
      </c>
      <c r="D65" s="524">
        <v>30</v>
      </c>
      <c r="E65" s="364" t="s">
        <v>112</v>
      </c>
      <c r="F65" s="365" t="s">
        <v>113</v>
      </c>
      <c r="G65" s="366">
        <v>59</v>
      </c>
      <c r="H65" s="363">
        <v>157</v>
      </c>
      <c r="I65" s="407">
        <v>482</v>
      </c>
      <c r="J65" s="412"/>
      <c r="K65" s="412"/>
      <c r="L65" s="407"/>
      <c r="M65" s="412"/>
      <c r="N65" s="407">
        <f t="shared" si="17"/>
        <v>157</v>
      </c>
      <c r="O65" s="364"/>
      <c r="P65" s="364"/>
      <c r="Q65" s="364"/>
      <c r="R65" s="475">
        <v>43221</v>
      </c>
      <c r="S65" s="472"/>
      <c r="T65" s="472"/>
      <c r="U65" s="471">
        <v>43800</v>
      </c>
      <c r="V65" s="513"/>
      <c r="W65" s="555">
        <v>325</v>
      </c>
      <c r="X65" s="478" t="s">
        <v>309</v>
      </c>
      <c r="Y65" s="478">
        <v>13638570888</v>
      </c>
      <c r="Z65" s="514" t="s">
        <v>310</v>
      </c>
      <c r="AA65" s="490"/>
      <c r="AB65" s="491"/>
      <c r="AC65" s="491"/>
      <c r="AD65" s="491"/>
      <c r="AE65" s="491"/>
      <c r="AF65" s="491"/>
      <c r="AG65" s="491"/>
      <c r="AH65" s="491"/>
      <c r="AI65" s="518"/>
      <c r="AJ65" s="364"/>
      <c r="AK65" s="519">
        <f>W65/N65</f>
        <v>2.07006369426752</v>
      </c>
      <c r="AL65" s="407"/>
    </row>
    <row r="66" ht="18" hidden="1" customHeight="1" spans="1:38">
      <c r="A66" s="367"/>
      <c r="B66" s="378"/>
      <c r="C66" s="525"/>
      <c r="D66" s="525"/>
      <c r="E66" s="369"/>
      <c r="F66" s="365" t="s">
        <v>124</v>
      </c>
      <c r="G66" s="366">
        <v>98</v>
      </c>
      <c r="H66" s="370"/>
      <c r="I66" s="408"/>
      <c r="J66" s="413"/>
      <c r="K66" s="413"/>
      <c r="L66" s="409"/>
      <c r="M66" s="413"/>
      <c r="N66" s="409">
        <f t="shared" si="17"/>
        <v>0</v>
      </c>
      <c r="O66" s="369"/>
      <c r="P66" s="369"/>
      <c r="Q66" s="369"/>
      <c r="R66" s="479"/>
      <c r="S66" s="472"/>
      <c r="T66" s="472"/>
      <c r="U66" s="472"/>
      <c r="V66" s="513"/>
      <c r="W66" s="556"/>
      <c r="X66" s="481"/>
      <c r="Y66" s="481"/>
      <c r="Z66" s="515"/>
      <c r="AA66" s="493"/>
      <c r="AB66" s="494"/>
      <c r="AC66" s="494"/>
      <c r="AD66" s="494"/>
      <c r="AE66" s="494"/>
      <c r="AF66" s="494"/>
      <c r="AG66" s="494"/>
      <c r="AH66" s="494"/>
      <c r="AI66" s="520"/>
      <c r="AJ66" s="369"/>
      <c r="AK66" s="521"/>
      <c r="AL66" s="409"/>
    </row>
    <row r="67" ht="26" hidden="1" customHeight="1" spans="1:38">
      <c r="A67" s="312"/>
      <c r="B67" s="376"/>
      <c r="C67" s="526"/>
      <c r="D67" s="526"/>
      <c r="E67" s="163" t="s">
        <v>125</v>
      </c>
      <c r="F67" s="365"/>
      <c r="G67" s="366"/>
      <c r="H67" s="373">
        <v>325</v>
      </c>
      <c r="I67" s="409"/>
      <c r="J67" s="410"/>
      <c r="K67" s="410"/>
      <c r="L67" s="410"/>
      <c r="M67" s="410">
        <v>240</v>
      </c>
      <c r="N67" s="410">
        <f t="shared" si="17"/>
        <v>565</v>
      </c>
      <c r="O67" s="163"/>
      <c r="P67" s="163"/>
      <c r="Q67" s="163" t="s">
        <v>177</v>
      </c>
      <c r="R67" s="471">
        <v>43313</v>
      </c>
      <c r="S67" s="487">
        <v>43344</v>
      </c>
      <c r="T67" s="472" t="s">
        <v>179</v>
      </c>
      <c r="U67" s="471">
        <v>43435</v>
      </c>
      <c r="V67" s="488" t="s">
        <v>290</v>
      </c>
      <c r="W67" s="557"/>
      <c r="X67" s="483"/>
      <c r="Y67" s="483"/>
      <c r="Z67" s="486" t="s">
        <v>311</v>
      </c>
      <c r="AA67" s="163" t="s">
        <v>182</v>
      </c>
      <c r="AB67" s="163" t="s">
        <v>182</v>
      </c>
      <c r="AC67" s="163" t="s">
        <v>182</v>
      </c>
      <c r="AD67" s="163" t="s">
        <v>182</v>
      </c>
      <c r="AE67" s="163" t="s">
        <v>182</v>
      </c>
      <c r="AF67" s="163" t="s">
        <v>182</v>
      </c>
      <c r="AG67" s="163" t="s">
        <v>182</v>
      </c>
      <c r="AH67" s="163" t="s">
        <v>182</v>
      </c>
      <c r="AI67" s="163" t="s">
        <v>182</v>
      </c>
      <c r="AJ67" s="163"/>
      <c r="AK67" s="522">
        <f>W67/N67</f>
        <v>0</v>
      </c>
      <c r="AL67" s="410"/>
    </row>
    <row r="68" ht="18" hidden="1" customHeight="1" spans="1:38">
      <c r="A68" s="311">
        <v>32</v>
      </c>
      <c r="B68" s="375" t="s">
        <v>301</v>
      </c>
      <c r="C68" s="363" t="s">
        <v>312</v>
      </c>
      <c r="D68" s="363">
        <v>30</v>
      </c>
      <c r="E68" s="364" t="s">
        <v>112</v>
      </c>
      <c r="F68" s="365" t="s">
        <v>113</v>
      </c>
      <c r="G68" s="366">
        <v>59</v>
      </c>
      <c r="H68" s="363">
        <v>157</v>
      </c>
      <c r="I68" s="407">
        <v>482</v>
      </c>
      <c r="J68" s="412"/>
      <c r="K68" s="412"/>
      <c r="L68" s="407"/>
      <c r="M68" s="412">
        <v>110</v>
      </c>
      <c r="N68" s="407">
        <f t="shared" si="17"/>
        <v>267</v>
      </c>
      <c r="O68" s="364"/>
      <c r="P68" s="364"/>
      <c r="Q68" s="364" t="s">
        <v>313</v>
      </c>
      <c r="R68" s="475">
        <v>42948</v>
      </c>
      <c r="S68" s="475">
        <v>43221</v>
      </c>
      <c r="T68" s="476" t="s">
        <v>118</v>
      </c>
      <c r="U68" s="471">
        <v>43435</v>
      </c>
      <c r="V68" s="472" t="s">
        <v>290</v>
      </c>
      <c r="W68" s="477">
        <v>482</v>
      </c>
      <c r="X68" s="478" t="s">
        <v>314</v>
      </c>
      <c r="Y68" s="478">
        <v>15885862555</v>
      </c>
      <c r="Z68" s="597" t="s">
        <v>315</v>
      </c>
      <c r="AA68" s="490"/>
      <c r="AB68" s="491"/>
      <c r="AC68" s="491"/>
      <c r="AD68" s="491"/>
      <c r="AE68" s="491"/>
      <c r="AF68" s="491"/>
      <c r="AG68" s="491"/>
      <c r="AH68" s="491"/>
      <c r="AI68" s="518"/>
      <c r="AJ68" s="364"/>
      <c r="AK68" s="519">
        <f>W68/N68</f>
        <v>1.80524344569288</v>
      </c>
      <c r="AL68" s="407"/>
    </row>
    <row r="69" ht="18" hidden="1" customHeight="1" spans="1:38">
      <c r="A69" s="367"/>
      <c r="B69" s="378"/>
      <c r="C69" s="368"/>
      <c r="D69" s="368"/>
      <c r="E69" s="369"/>
      <c r="F69" s="365" t="s">
        <v>124</v>
      </c>
      <c r="G69" s="366">
        <v>98</v>
      </c>
      <c r="H69" s="370"/>
      <c r="I69" s="408"/>
      <c r="J69" s="413"/>
      <c r="K69" s="413"/>
      <c r="L69" s="409"/>
      <c r="M69" s="413"/>
      <c r="N69" s="409">
        <f t="shared" si="17"/>
        <v>0</v>
      </c>
      <c r="O69" s="369"/>
      <c r="P69" s="369"/>
      <c r="Q69" s="369"/>
      <c r="R69" s="558"/>
      <c r="S69" s="479"/>
      <c r="T69" s="479"/>
      <c r="U69" s="472"/>
      <c r="V69" s="472"/>
      <c r="W69" s="480"/>
      <c r="X69" s="481"/>
      <c r="Y69" s="481"/>
      <c r="Z69" s="598"/>
      <c r="AA69" s="493"/>
      <c r="AB69" s="494"/>
      <c r="AC69" s="494"/>
      <c r="AD69" s="494"/>
      <c r="AE69" s="494"/>
      <c r="AF69" s="494"/>
      <c r="AG69" s="494"/>
      <c r="AH69" s="494"/>
      <c r="AI69" s="520"/>
      <c r="AJ69" s="369"/>
      <c r="AK69" s="521"/>
      <c r="AL69" s="409"/>
    </row>
    <row r="70" ht="39" hidden="1" customHeight="1" spans="1:38">
      <c r="A70" s="312"/>
      <c r="B70" s="376"/>
      <c r="C70" s="370"/>
      <c r="D70" s="370"/>
      <c r="E70" s="163" t="s">
        <v>125</v>
      </c>
      <c r="F70" s="365"/>
      <c r="G70" s="366"/>
      <c r="H70" s="373">
        <v>325</v>
      </c>
      <c r="I70" s="409"/>
      <c r="J70" s="410"/>
      <c r="K70" s="410"/>
      <c r="L70" s="410"/>
      <c r="M70" s="410">
        <v>240</v>
      </c>
      <c r="N70" s="410">
        <f t="shared" si="17"/>
        <v>565</v>
      </c>
      <c r="O70" s="163"/>
      <c r="P70" s="163"/>
      <c r="Q70" s="163" t="s">
        <v>177</v>
      </c>
      <c r="R70" s="471">
        <v>43252</v>
      </c>
      <c r="S70" s="559">
        <v>43283</v>
      </c>
      <c r="T70" s="472" t="s">
        <v>179</v>
      </c>
      <c r="U70" s="559">
        <v>43436</v>
      </c>
      <c r="V70" s="472"/>
      <c r="W70" s="482"/>
      <c r="X70" s="483"/>
      <c r="Y70" s="483"/>
      <c r="Z70" s="513" t="s">
        <v>316</v>
      </c>
      <c r="AA70" s="163"/>
      <c r="AB70" s="163"/>
      <c r="AC70" s="163"/>
      <c r="AD70" s="163"/>
      <c r="AE70" s="163"/>
      <c r="AF70" s="163"/>
      <c r="AG70" s="163"/>
      <c r="AH70" s="163"/>
      <c r="AI70" s="163"/>
      <c r="AJ70" s="163" t="s">
        <v>317</v>
      </c>
      <c r="AK70" s="522">
        <f>W70/N70</f>
        <v>0</v>
      </c>
      <c r="AL70" s="410"/>
    </row>
    <row r="71" ht="39" hidden="1" customHeight="1" spans="1:38">
      <c r="A71" s="69">
        <v>33</v>
      </c>
      <c r="B71" s="374" t="s">
        <v>318</v>
      </c>
      <c r="C71" s="373" t="s">
        <v>319</v>
      </c>
      <c r="D71" s="373">
        <v>90</v>
      </c>
      <c r="E71" s="163" t="s">
        <v>125</v>
      </c>
      <c r="F71" s="365"/>
      <c r="G71" s="366"/>
      <c r="H71" s="373">
        <v>326</v>
      </c>
      <c r="I71" s="410">
        <v>326</v>
      </c>
      <c r="J71" s="410"/>
      <c r="K71" s="410"/>
      <c r="L71" s="410"/>
      <c r="M71" s="410">
        <v>324</v>
      </c>
      <c r="N71" s="410">
        <f t="shared" si="17"/>
        <v>650</v>
      </c>
      <c r="O71" s="163" t="s">
        <v>201</v>
      </c>
      <c r="P71" s="163" t="s">
        <v>202</v>
      </c>
      <c r="Q71" s="163"/>
      <c r="R71" s="471">
        <v>43191</v>
      </c>
      <c r="S71" s="471">
        <v>43252</v>
      </c>
      <c r="T71" s="472" t="s">
        <v>179</v>
      </c>
      <c r="U71" s="471">
        <v>43374</v>
      </c>
      <c r="V71" s="472" t="s">
        <v>290</v>
      </c>
      <c r="W71" s="473">
        <v>326</v>
      </c>
      <c r="X71" s="474" t="s">
        <v>320</v>
      </c>
      <c r="Y71" s="474">
        <v>15186052367</v>
      </c>
      <c r="Z71" s="486" t="s">
        <v>321</v>
      </c>
      <c r="AA71" s="163" t="s">
        <v>182</v>
      </c>
      <c r="AB71" s="163" t="s">
        <v>182</v>
      </c>
      <c r="AC71" s="163" t="s">
        <v>182</v>
      </c>
      <c r="AD71" s="163" t="s">
        <v>182</v>
      </c>
      <c r="AE71" s="163" t="s">
        <v>182</v>
      </c>
      <c r="AF71" s="163" t="s">
        <v>182</v>
      </c>
      <c r="AG71" s="163" t="s">
        <v>182</v>
      </c>
      <c r="AH71" s="163" t="s">
        <v>182</v>
      </c>
      <c r="AI71" s="163" t="s">
        <v>182</v>
      </c>
      <c r="AJ71" s="163" t="s">
        <v>322</v>
      </c>
      <c r="AK71" s="522">
        <f>W71/N71</f>
        <v>0.501538461538461</v>
      </c>
      <c r="AL71" s="410"/>
    </row>
    <row r="72" ht="39" hidden="1" customHeight="1" spans="1:38">
      <c r="A72" s="69">
        <v>34</v>
      </c>
      <c r="B72" s="527" t="s">
        <v>323</v>
      </c>
      <c r="C72" s="373" t="s">
        <v>324</v>
      </c>
      <c r="D72" s="373">
        <v>90</v>
      </c>
      <c r="E72" s="163" t="s">
        <v>125</v>
      </c>
      <c r="F72" s="365"/>
      <c r="G72" s="366"/>
      <c r="H72" s="373">
        <v>326</v>
      </c>
      <c r="I72" s="410">
        <v>326</v>
      </c>
      <c r="J72" s="410"/>
      <c r="K72" s="410">
        <v>324</v>
      </c>
      <c r="L72" s="410"/>
      <c r="M72" s="410"/>
      <c r="N72" s="410">
        <f t="shared" si="17"/>
        <v>650</v>
      </c>
      <c r="O72" s="163" t="s">
        <v>325</v>
      </c>
      <c r="P72" s="163" t="s">
        <v>269</v>
      </c>
      <c r="Q72" s="163"/>
      <c r="R72" s="471">
        <v>43191</v>
      </c>
      <c r="S72" s="471">
        <v>43191</v>
      </c>
      <c r="T72" s="472" t="s">
        <v>179</v>
      </c>
      <c r="U72" s="471">
        <v>43252</v>
      </c>
      <c r="V72" s="560" t="s">
        <v>160</v>
      </c>
      <c r="W72" s="473">
        <v>326</v>
      </c>
      <c r="X72" s="474" t="s">
        <v>326</v>
      </c>
      <c r="Y72" s="474">
        <v>13404961847</v>
      </c>
      <c r="Z72" s="486" t="s">
        <v>327</v>
      </c>
      <c r="AA72" s="163" t="s">
        <v>132</v>
      </c>
      <c r="AB72" s="163" t="s">
        <v>132</v>
      </c>
      <c r="AC72" s="163" t="s">
        <v>132</v>
      </c>
      <c r="AD72" s="163" t="s">
        <v>132</v>
      </c>
      <c r="AE72" s="163" t="s">
        <v>132</v>
      </c>
      <c r="AF72" s="163" t="s">
        <v>132</v>
      </c>
      <c r="AG72" s="163" t="s">
        <v>132</v>
      </c>
      <c r="AH72" s="163" t="s">
        <v>132</v>
      </c>
      <c r="AI72" s="163" t="s">
        <v>132</v>
      </c>
      <c r="AJ72" s="163" t="s">
        <v>273</v>
      </c>
      <c r="AK72" s="522">
        <f>W72/N72</f>
        <v>0.501538461538461</v>
      </c>
      <c r="AL72" s="410"/>
    </row>
    <row r="73" ht="39" hidden="1" customHeight="1" spans="1:38">
      <c r="A73" s="69">
        <v>35</v>
      </c>
      <c r="B73" s="527" t="s">
        <v>323</v>
      </c>
      <c r="C73" s="373" t="s">
        <v>328</v>
      </c>
      <c r="D73" s="373">
        <v>90</v>
      </c>
      <c r="E73" s="163" t="s">
        <v>125</v>
      </c>
      <c r="F73" s="365"/>
      <c r="G73" s="366"/>
      <c r="H73" s="373">
        <v>293</v>
      </c>
      <c r="I73" s="410">
        <v>293</v>
      </c>
      <c r="J73" s="410"/>
      <c r="K73" s="410">
        <v>292</v>
      </c>
      <c r="L73" s="410"/>
      <c r="M73" s="410"/>
      <c r="N73" s="410">
        <f t="shared" si="17"/>
        <v>585</v>
      </c>
      <c r="O73" s="163" t="s">
        <v>329</v>
      </c>
      <c r="P73" s="163" t="s">
        <v>269</v>
      </c>
      <c r="Q73" s="163"/>
      <c r="R73" s="471">
        <v>43191</v>
      </c>
      <c r="S73" s="471">
        <v>43191</v>
      </c>
      <c r="T73" s="472" t="s">
        <v>179</v>
      </c>
      <c r="U73" s="471">
        <v>43252</v>
      </c>
      <c r="V73" s="560" t="s">
        <v>160</v>
      </c>
      <c r="W73" s="473">
        <v>293</v>
      </c>
      <c r="X73" s="474" t="s">
        <v>330</v>
      </c>
      <c r="Y73" s="474">
        <v>18285713610</v>
      </c>
      <c r="Z73" s="486" t="s">
        <v>327</v>
      </c>
      <c r="AA73" s="163" t="s">
        <v>132</v>
      </c>
      <c r="AB73" s="163" t="s">
        <v>132</v>
      </c>
      <c r="AC73" s="163" t="s">
        <v>132</v>
      </c>
      <c r="AD73" s="163" t="s">
        <v>132</v>
      </c>
      <c r="AE73" s="163" t="s">
        <v>142</v>
      </c>
      <c r="AF73" s="163" t="s">
        <v>132</v>
      </c>
      <c r="AG73" s="163" t="s">
        <v>132</v>
      </c>
      <c r="AH73" s="163" t="s">
        <v>132</v>
      </c>
      <c r="AI73" s="163" t="s">
        <v>132</v>
      </c>
      <c r="AJ73" s="163" t="s">
        <v>273</v>
      </c>
      <c r="AK73" s="522">
        <f>W73/N73</f>
        <v>0.500854700854701</v>
      </c>
      <c r="AL73" s="410"/>
    </row>
    <row r="74" ht="18" hidden="1" customHeight="1" spans="1:38">
      <c r="A74" s="311">
        <v>36</v>
      </c>
      <c r="B74" s="528" t="s">
        <v>323</v>
      </c>
      <c r="C74" s="363" t="s">
        <v>331</v>
      </c>
      <c r="D74" s="363">
        <v>45</v>
      </c>
      <c r="E74" s="364" t="s">
        <v>112</v>
      </c>
      <c r="F74" s="365" t="s">
        <v>113</v>
      </c>
      <c r="G74" s="366">
        <v>81</v>
      </c>
      <c r="H74" s="363">
        <v>191</v>
      </c>
      <c r="I74" s="407">
        <v>517</v>
      </c>
      <c r="J74" s="72">
        <v>147</v>
      </c>
      <c r="K74" s="72"/>
      <c r="L74" s="407"/>
      <c r="M74" s="72"/>
      <c r="N74" s="407">
        <f t="shared" si="17"/>
        <v>338</v>
      </c>
      <c r="O74" s="364" t="s">
        <v>145</v>
      </c>
      <c r="P74" s="364" t="s">
        <v>115</v>
      </c>
      <c r="Q74" s="364"/>
      <c r="R74" s="475">
        <v>42826</v>
      </c>
      <c r="S74" s="475">
        <v>42887</v>
      </c>
      <c r="T74" s="475" t="s">
        <v>118</v>
      </c>
      <c r="U74" s="475">
        <v>42979</v>
      </c>
      <c r="V74" s="476"/>
      <c r="W74" s="477">
        <v>664</v>
      </c>
      <c r="X74" s="478" t="s">
        <v>330</v>
      </c>
      <c r="Y74" s="478">
        <v>18285713610</v>
      </c>
      <c r="Z74" s="514" t="s">
        <v>279</v>
      </c>
      <c r="AA74" s="490"/>
      <c r="AB74" s="491"/>
      <c r="AC74" s="491"/>
      <c r="AD74" s="491"/>
      <c r="AE74" s="491"/>
      <c r="AF74" s="491"/>
      <c r="AG74" s="491"/>
      <c r="AH74" s="491"/>
      <c r="AI74" s="518"/>
      <c r="AJ74" s="364" t="s">
        <v>193</v>
      </c>
      <c r="AK74" s="519">
        <f>W74/N74</f>
        <v>1.96449704142012</v>
      </c>
      <c r="AL74" s="407"/>
    </row>
    <row r="75" ht="18" hidden="1" customHeight="1" spans="1:38">
      <c r="A75" s="367"/>
      <c r="B75" s="529"/>
      <c r="C75" s="368"/>
      <c r="D75" s="368"/>
      <c r="E75" s="369"/>
      <c r="F75" s="365" t="s">
        <v>124</v>
      </c>
      <c r="G75" s="366">
        <v>110</v>
      </c>
      <c r="H75" s="370"/>
      <c r="I75" s="408"/>
      <c r="J75" s="73"/>
      <c r="K75" s="73"/>
      <c r="L75" s="409"/>
      <c r="M75" s="73"/>
      <c r="N75" s="409">
        <f t="shared" si="17"/>
        <v>0</v>
      </c>
      <c r="O75" s="369"/>
      <c r="P75" s="369"/>
      <c r="Q75" s="369"/>
      <c r="R75" s="558"/>
      <c r="S75" s="558"/>
      <c r="T75" s="558"/>
      <c r="U75" s="558"/>
      <c r="V75" s="479"/>
      <c r="W75" s="480"/>
      <c r="X75" s="481"/>
      <c r="Y75" s="481"/>
      <c r="Z75" s="515"/>
      <c r="AA75" s="493"/>
      <c r="AB75" s="494"/>
      <c r="AC75" s="494"/>
      <c r="AD75" s="494"/>
      <c r="AE75" s="494"/>
      <c r="AF75" s="494"/>
      <c r="AG75" s="494"/>
      <c r="AH75" s="494"/>
      <c r="AI75" s="520"/>
      <c r="AJ75" s="369"/>
      <c r="AK75" s="521"/>
      <c r="AL75" s="409"/>
    </row>
    <row r="76" ht="39" hidden="1" customHeight="1" spans="1:38">
      <c r="A76" s="312"/>
      <c r="B76" s="530"/>
      <c r="C76" s="370"/>
      <c r="D76" s="370"/>
      <c r="E76" s="163" t="s">
        <v>125</v>
      </c>
      <c r="F76" s="365"/>
      <c r="G76" s="366"/>
      <c r="H76" s="373">
        <v>326</v>
      </c>
      <c r="I76" s="409"/>
      <c r="J76" s="410"/>
      <c r="K76" s="410">
        <v>324</v>
      </c>
      <c r="L76" s="410"/>
      <c r="M76" s="410"/>
      <c r="N76" s="410">
        <f t="shared" si="17"/>
        <v>650</v>
      </c>
      <c r="O76" s="163" t="s">
        <v>332</v>
      </c>
      <c r="P76" s="163" t="s">
        <v>269</v>
      </c>
      <c r="Q76" s="163"/>
      <c r="R76" s="471">
        <v>43040</v>
      </c>
      <c r="S76" s="471">
        <v>43160</v>
      </c>
      <c r="T76" s="472" t="s">
        <v>179</v>
      </c>
      <c r="U76" s="471">
        <v>43252</v>
      </c>
      <c r="V76" s="488" t="s">
        <v>160</v>
      </c>
      <c r="W76" s="482"/>
      <c r="X76" s="483"/>
      <c r="Y76" s="483"/>
      <c r="Z76" s="513" t="s">
        <v>327</v>
      </c>
      <c r="AA76" s="163" t="s">
        <v>132</v>
      </c>
      <c r="AB76" s="163" t="s">
        <v>132</v>
      </c>
      <c r="AC76" s="163" t="s">
        <v>132</v>
      </c>
      <c r="AD76" s="163" t="s">
        <v>132</v>
      </c>
      <c r="AE76" s="163" t="s">
        <v>132</v>
      </c>
      <c r="AF76" s="163" t="s">
        <v>132</v>
      </c>
      <c r="AG76" s="163" t="s">
        <v>132</v>
      </c>
      <c r="AH76" s="163" t="s">
        <v>132</v>
      </c>
      <c r="AI76" s="163" t="s">
        <v>132</v>
      </c>
      <c r="AJ76" s="163" t="s">
        <v>273</v>
      </c>
      <c r="AK76" s="522">
        <f>W76/N76</f>
        <v>0</v>
      </c>
      <c r="AL76" s="410"/>
    </row>
    <row r="77" ht="18" hidden="1" customHeight="1" spans="1:38">
      <c r="A77" s="311">
        <v>37</v>
      </c>
      <c r="B77" s="375" t="s">
        <v>333</v>
      </c>
      <c r="C77" s="363" t="s">
        <v>334</v>
      </c>
      <c r="D77" s="363">
        <v>45</v>
      </c>
      <c r="E77" s="364" t="s">
        <v>112</v>
      </c>
      <c r="F77" s="365" t="s">
        <v>113</v>
      </c>
      <c r="G77" s="366">
        <v>81</v>
      </c>
      <c r="H77" s="363">
        <v>191</v>
      </c>
      <c r="I77" s="407">
        <v>491</v>
      </c>
      <c r="J77" s="72">
        <v>147</v>
      </c>
      <c r="K77" s="72"/>
      <c r="L77" s="407"/>
      <c r="M77" s="72"/>
      <c r="N77" s="407">
        <f t="shared" si="17"/>
        <v>338</v>
      </c>
      <c r="O77" s="364" t="s">
        <v>145</v>
      </c>
      <c r="P77" s="364" t="s">
        <v>115</v>
      </c>
      <c r="Q77" s="364"/>
      <c r="R77" s="475">
        <v>42767</v>
      </c>
      <c r="S77" s="475">
        <v>42795</v>
      </c>
      <c r="T77" s="476" t="s">
        <v>118</v>
      </c>
      <c r="U77" s="471">
        <v>42856</v>
      </c>
      <c r="V77" s="476"/>
      <c r="W77" s="477">
        <v>638</v>
      </c>
      <c r="X77" s="478" t="s">
        <v>335</v>
      </c>
      <c r="Y77" s="478">
        <v>13638152000</v>
      </c>
      <c r="Z77" s="514" t="s">
        <v>279</v>
      </c>
      <c r="AA77" s="490"/>
      <c r="AB77" s="491"/>
      <c r="AC77" s="491"/>
      <c r="AD77" s="491"/>
      <c r="AE77" s="491"/>
      <c r="AF77" s="491"/>
      <c r="AG77" s="491"/>
      <c r="AH77" s="491"/>
      <c r="AI77" s="518"/>
      <c r="AJ77" s="364" t="s">
        <v>193</v>
      </c>
      <c r="AK77" s="519">
        <f>W77/N77</f>
        <v>1.88757396449704</v>
      </c>
      <c r="AL77" s="407"/>
    </row>
    <row r="78" ht="18" hidden="1" customHeight="1" spans="1:38">
      <c r="A78" s="367"/>
      <c r="B78" s="378"/>
      <c r="C78" s="368"/>
      <c r="D78" s="368"/>
      <c r="E78" s="369"/>
      <c r="F78" s="365" t="s">
        <v>124</v>
      </c>
      <c r="G78" s="366">
        <v>110</v>
      </c>
      <c r="H78" s="370"/>
      <c r="I78" s="408"/>
      <c r="J78" s="73"/>
      <c r="K78" s="73"/>
      <c r="L78" s="409"/>
      <c r="M78" s="73"/>
      <c r="N78" s="409">
        <f t="shared" si="17"/>
        <v>0</v>
      </c>
      <c r="O78" s="369"/>
      <c r="P78" s="369"/>
      <c r="Q78" s="369"/>
      <c r="R78" s="479"/>
      <c r="S78" s="479"/>
      <c r="T78" s="479"/>
      <c r="U78" s="472"/>
      <c r="V78" s="479"/>
      <c r="W78" s="480"/>
      <c r="X78" s="481"/>
      <c r="Y78" s="481"/>
      <c r="Z78" s="515"/>
      <c r="AA78" s="493"/>
      <c r="AB78" s="494"/>
      <c r="AC78" s="494"/>
      <c r="AD78" s="494"/>
      <c r="AE78" s="494"/>
      <c r="AF78" s="494"/>
      <c r="AG78" s="494"/>
      <c r="AH78" s="494"/>
      <c r="AI78" s="520"/>
      <c r="AJ78" s="369"/>
      <c r="AK78" s="521"/>
      <c r="AL78" s="409"/>
    </row>
    <row r="79" ht="39" hidden="1" customHeight="1" spans="1:38">
      <c r="A79" s="312"/>
      <c r="B79" s="376"/>
      <c r="C79" s="370"/>
      <c r="D79" s="370"/>
      <c r="E79" s="163" t="s">
        <v>125</v>
      </c>
      <c r="F79" s="365"/>
      <c r="G79" s="366"/>
      <c r="H79" s="373">
        <v>300</v>
      </c>
      <c r="I79" s="409"/>
      <c r="J79" s="410"/>
      <c r="K79" s="410"/>
      <c r="L79" s="410"/>
      <c r="M79" s="410">
        <v>350</v>
      </c>
      <c r="N79" s="410">
        <f t="shared" si="17"/>
        <v>650</v>
      </c>
      <c r="O79" s="163" t="s">
        <v>336</v>
      </c>
      <c r="P79" s="163"/>
      <c r="Q79" s="163"/>
      <c r="R79" s="471">
        <v>43191</v>
      </c>
      <c r="S79" s="471">
        <v>43221</v>
      </c>
      <c r="T79" s="472" t="s">
        <v>337</v>
      </c>
      <c r="U79" s="485">
        <v>43435</v>
      </c>
      <c r="V79" s="488" t="s">
        <v>338</v>
      </c>
      <c r="W79" s="482"/>
      <c r="X79" s="483"/>
      <c r="Y79" s="483"/>
      <c r="Z79" s="486" t="s">
        <v>339</v>
      </c>
      <c r="AA79" s="163" t="s">
        <v>182</v>
      </c>
      <c r="AB79" s="163" t="s">
        <v>182</v>
      </c>
      <c r="AC79" s="163" t="s">
        <v>182</v>
      </c>
      <c r="AD79" s="163" t="s">
        <v>182</v>
      </c>
      <c r="AE79" s="163" t="s">
        <v>182</v>
      </c>
      <c r="AF79" s="163" t="s">
        <v>182</v>
      </c>
      <c r="AG79" s="163" t="s">
        <v>182</v>
      </c>
      <c r="AH79" s="163" t="s">
        <v>182</v>
      </c>
      <c r="AI79" s="163" t="s">
        <v>142</v>
      </c>
      <c r="AJ79" s="163" t="s">
        <v>322</v>
      </c>
      <c r="AK79" s="522">
        <f>W79/N79</f>
        <v>0</v>
      </c>
      <c r="AL79" s="410"/>
    </row>
    <row r="80" ht="39" hidden="1" customHeight="1" spans="1:38">
      <c r="A80" s="69">
        <v>38</v>
      </c>
      <c r="B80" s="69" t="s">
        <v>340</v>
      </c>
      <c r="C80" s="373" t="s">
        <v>341</v>
      </c>
      <c r="D80" s="373">
        <v>60</v>
      </c>
      <c r="E80" s="163" t="s">
        <v>125</v>
      </c>
      <c r="F80" s="365"/>
      <c r="G80" s="366"/>
      <c r="H80" s="373">
        <v>326</v>
      </c>
      <c r="I80" s="410">
        <v>326</v>
      </c>
      <c r="J80" s="410"/>
      <c r="K80" s="410"/>
      <c r="L80" s="410">
        <v>324</v>
      </c>
      <c r="M80" s="410"/>
      <c r="N80" s="410">
        <f t="shared" si="17"/>
        <v>650</v>
      </c>
      <c r="O80" s="163" t="s">
        <v>297</v>
      </c>
      <c r="P80" s="163" t="s">
        <v>298</v>
      </c>
      <c r="Q80" s="163"/>
      <c r="R80" s="471">
        <v>43282</v>
      </c>
      <c r="S80" s="471">
        <v>43282</v>
      </c>
      <c r="T80" s="472" t="s">
        <v>179</v>
      </c>
      <c r="U80" s="471">
        <v>43374</v>
      </c>
      <c r="V80" s="560" t="s">
        <v>342</v>
      </c>
      <c r="W80" s="473">
        <v>326</v>
      </c>
      <c r="X80" s="474" t="s">
        <v>343</v>
      </c>
      <c r="Y80" s="474">
        <v>18798398888</v>
      </c>
      <c r="Z80" s="486" t="s">
        <v>344</v>
      </c>
      <c r="AA80" s="163" t="s">
        <v>132</v>
      </c>
      <c r="AB80" s="163" t="s">
        <v>132</v>
      </c>
      <c r="AC80" s="163" t="s">
        <v>132</v>
      </c>
      <c r="AD80" s="163" t="s">
        <v>132</v>
      </c>
      <c r="AE80" s="163" t="s">
        <v>132</v>
      </c>
      <c r="AF80" s="163" t="s">
        <v>132</v>
      </c>
      <c r="AG80" s="163" t="s">
        <v>132</v>
      </c>
      <c r="AH80" s="163" t="s">
        <v>132</v>
      </c>
      <c r="AI80" s="163" t="s">
        <v>132</v>
      </c>
      <c r="AJ80" s="163" t="s">
        <v>345</v>
      </c>
      <c r="AK80" s="522">
        <f>W80/N80</f>
        <v>0.501538461538461</v>
      </c>
      <c r="AL80" s="410"/>
    </row>
    <row r="81" ht="39" hidden="1" customHeight="1" spans="1:38">
      <c r="A81" s="69">
        <v>39</v>
      </c>
      <c r="B81" s="69" t="s">
        <v>340</v>
      </c>
      <c r="C81" s="373" t="s">
        <v>346</v>
      </c>
      <c r="D81" s="373">
        <v>45</v>
      </c>
      <c r="E81" s="163" t="s">
        <v>125</v>
      </c>
      <c r="F81" s="365"/>
      <c r="G81" s="366"/>
      <c r="H81" s="373">
        <v>326</v>
      </c>
      <c r="I81" s="410">
        <v>326</v>
      </c>
      <c r="J81" s="410"/>
      <c r="K81" s="410"/>
      <c r="L81" s="410"/>
      <c r="M81" s="410">
        <v>240</v>
      </c>
      <c r="N81" s="410">
        <f t="shared" si="17"/>
        <v>566</v>
      </c>
      <c r="O81" s="163"/>
      <c r="P81" s="163"/>
      <c r="Q81" s="163" t="s">
        <v>177</v>
      </c>
      <c r="R81" s="471">
        <v>43313</v>
      </c>
      <c r="S81" s="471">
        <v>43344</v>
      </c>
      <c r="T81" s="472" t="s">
        <v>179</v>
      </c>
      <c r="U81" s="471">
        <v>43435</v>
      </c>
      <c r="V81" s="561" t="s">
        <v>342</v>
      </c>
      <c r="W81" s="473">
        <v>175</v>
      </c>
      <c r="X81" s="474" t="s">
        <v>347</v>
      </c>
      <c r="Y81" s="474">
        <v>18230800000</v>
      </c>
      <c r="Z81" s="486" t="s">
        <v>348</v>
      </c>
      <c r="AA81" s="163" t="s">
        <v>182</v>
      </c>
      <c r="AB81" s="163" t="s">
        <v>182</v>
      </c>
      <c r="AC81" s="163" t="s">
        <v>182</v>
      </c>
      <c r="AD81" s="163" t="s">
        <v>182</v>
      </c>
      <c r="AE81" s="163" t="s">
        <v>182</v>
      </c>
      <c r="AF81" s="163" t="s">
        <v>182</v>
      </c>
      <c r="AG81" s="163" t="s">
        <v>182</v>
      </c>
      <c r="AH81" s="163" t="s">
        <v>182</v>
      </c>
      <c r="AI81" s="163" t="s">
        <v>182</v>
      </c>
      <c r="AJ81" s="163"/>
      <c r="AK81" s="522">
        <f>W81/N81</f>
        <v>0.309187279151943</v>
      </c>
      <c r="AL81" s="410"/>
    </row>
    <row r="82" ht="39" hidden="1" customHeight="1" spans="1:38">
      <c r="A82" s="69">
        <v>40</v>
      </c>
      <c r="B82" s="69" t="s">
        <v>340</v>
      </c>
      <c r="C82" s="382" t="s">
        <v>349</v>
      </c>
      <c r="D82" s="382">
        <v>90</v>
      </c>
      <c r="E82" s="163" t="s">
        <v>125</v>
      </c>
      <c r="F82" s="365"/>
      <c r="G82" s="366"/>
      <c r="H82" s="373">
        <v>368</v>
      </c>
      <c r="I82" s="410">
        <v>368</v>
      </c>
      <c r="J82" s="410">
        <v>282</v>
      </c>
      <c r="K82" s="410"/>
      <c r="L82" s="410"/>
      <c r="M82" s="410"/>
      <c r="N82" s="410">
        <f t="shared" si="17"/>
        <v>650</v>
      </c>
      <c r="O82" s="163" t="s">
        <v>158</v>
      </c>
      <c r="P82" s="163" t="s">
        <v>127</v>
      </c>
      <c r="Q82" s="163"/>
      <c r="R82" s="471">
        <v>43040</v>
      </c>
      <c r="S82" s="471">
        <v>43040</v>
      </c>
      <c r="T82" s="472" t="s">
        <v>179</v>
      </c>
      <c r="U82" s="471">
        <v>43160</v>
      </c>
      <c r="V82" s="560" t="s">
        <v>160</v>
      </c>
      <c r="W82" s="473">
        <v>650</v>
      </c>
      <c r="X82" s="474" t="s">
        <v>350</v>
      </c>
      <c r="Y82" s="474">
        <v>13695610711</v>
      </c>
      <c r="Z82" s="513" t="s">
        <v>279</v>
      </c>
      <c r="AA82" s="163" t="s">
        <v>132</v>
      </c>
      <c r="AB82" s="163" t="s">
        <v>132</v>
      </c>
      <c r="AC82" s="163" t="s">
        <v>132</v>
      </c>
      <c r="AD82" s="163" t="s">
        <v>132</v>
      </c>
      <c r="AE82" s="163" t="s">
        <v>132</v>
      </c>
      <c r="AF82" s="163" t="s">
        <v>132</v>
      </c>
      <c r="AG82" s="163" t="s">
        <v>132</v>
      </c>
      <c r="AH82" s="163" t="s">
        <v>132</v>
      </c>
      <c r="AI82" s="163" t="s">
        <v>132</v>
      </c>
      <c r="AJ82" s="163" t="s">
        <v>193</v>
      </c>
      <c r="AK82" s="522">
        <f>W82/N82</f>
        <v>1</v>
      </c>
      <c r="AL82" s="410"/>
    </row>
    <row r="83" ht="18" hidden="1" customHeight="1" spans="1:38">
      <c r="A83" s="311">
        <v>41</v>
      </c>
      <c r="B83" s="311" t="s">
        <v>340</v>
      </c>
      <c r="C83" s="363" t="s">
        <v>351</v>
      </c>
      <c r="D83" s="363">
        <v>30</v>
      </c>
      <c r="E83" s="364" t="s">
        <v>112</v>
      </c>
      <c r="F83" s="365" t="s">
        <v>113</v>
      </c>
      <c r="G83" s="366">
        <v>59</v>
      </c>
      <c r="H83" s="363">
        <v>157</v>
      </c>
      <c r="I83" s="407">
        <v>482</v>
      </c>
      <c r="J83" s="411"/>
      <c r="K83" s="411"/>
      <c r="L83" s="407">
        <v>155</v>
      </c>
      <c r="M83" s="411"/>
      <c r="N83" s="407">
        <f t="shared" si="17"/>
        <v>312</v>
      </c>
      <c r="O83" s="364" t="s">
        <v>352</v>
      </c>
      <c r="P83" s="364" t="s">
        <v>167</v>
      </c>
      <c r="Q83" s="364"/>
      <c r="R83" s="471">
        <v>43070</v>
      </c>
      <c r="S83" s="471">
        <v>43191</v>
      </c>
      <c r="T83" s="472" t="s">
        <v>118</v>
      </c>
      <c r="U83" s="471">
        <v>43709</v>
      </c>
      <c r="V83" s="513"/>
      <c r="W83" s="555">
        <v>637</v>
      </c>
      <c r="X83" s="478" t="s">
        <v>353</v>
      </c>
      <c r="Y83" s="478">
        <v>18212659692</v>
      </c>
      <c r="Z83" s="514" t="s">
        <v>170</v>
      </c>
      <c r="AA83" s="490"/>
      <c r="AB83" s="491"/>
      <c r="AC83" s="491"/>
      <c r="AD83" s="491"/>
      <c r="AE83" s="491"/>
      <c r="AF83" s="491"/>
      <c r="AG83" s="491"/>
      <c r="AH83" s="491"/>
      <c r="AI83" s="518"/>
      <c r="AJ83" s="364"/>
      <c r="AK83" s="519">
        <f>W83/N83</f>
        <v>2.04166666666667</v>
      </c>
      <c r="AL83" s="407"/>
    </row>
    <row r="84" ht="18" hidden="1" customHeight="1" spans="1:38">
      <c r="A84" s="367"/>
      <c r="B84" s="367"/>
      <c r="C84" s="368"/>
      <c r="D84" s="368"/>
      <c r="E84" s="369"/>
      <c r="F84" s="365" t="s">
        <v>124</v>
      </c>
      <c r="G84" s="366">
        <v>98</v>
      </c>
      <c r="H84" s="370"/>
      <c r="I84" s="408"/>
      <c r="J84" s="411"/>
      <c r="K84" s="411"/>
      <c r="L84" s="409"/>
      <c r="M84" s="411"/>
      <c r="N84" s="409">
        <f t="shared" si="17"/>
        <v>0</v>
      </c>
      <c r="O84" s="369"/>
      <c r="P84" s="369"/>
      <c r="Q84" s="369"/>
      <c r="R84" s="472"/>
      <c r="S84" s="472"/>
      <c r="T84" s="472"/>
      <c r="U84" s="472"/>
      <c r="V84" s="513"/>
      <c r="W84" s="556"/>
      <c r="X84" s="481"/>
      <c r="Y84" s="481"/>
      <c r="Z84" s="515"/>
      <c r="AA84" s="493"/>
      <c r="AB84" s="494"/>
      <c r="AC84" s="494"/>
      <c r="AD84" s="494"/>
      <c r="AE84" s="494"/>
      <c r="AF84" s="494"/>
      <c r="AG84" s="494"/>
      <c r="AH84" s="494"/>
      <c r="AI84" s="520"/>
      <c r="AJ84" s="369"/>
      <c r="AK84" s="521"/>
      <c r="AL84" s="409"/>
    </row>
    <row r="85" ht="39" hidden="1" customHeight="1" spans="1:38">
      <c r="A85" s="312"/>
      <c r="B85" s="312"/>
      <c r="C85" s="370"/>
      <c r="D85" s="370"/>
      <c r="E85" s="163" t="s">
        <v>125</v>
      </c>
      <c r="F85" s="365"/>
      <c r="G85" s="366"/>
      <c r="H85" s="373">
        <v>325</v>
      </c>
      <c r="I85" s="409"/>
      <c r="J85" s="410"/>
      <c r="K85" s="410"/>
      <c r="L85" s="410"/>
      <c r="M85" s="410">
        <v>240</v>
      </c>
      <c r="N85" s="410">
        <f t="shared" si="17"/>
        <v>565</v>
      </c>
      <c r="O85" s="163"/>
      <c r="P85" s="163"/>
      <c r="Q85" s="163" t="s">
        <v>177</v>
      </c>
      <c r="R85" s="471">
        <v>43252</v>
      </c>
      <c r="S85" s="471">
        <v>43344</v>
      </c>
      <c r="T85" s="472" t="s">
        <v>179</v>
      </c>
      <c r="U85" s="485">
        <v>43435</v>
      </c>
      <c r="V85" s="488" t="s">
        <v>342</v>
      </c>
      <c r="W85" s="557"/>
      <c r="X85" s="483"/>
      <c r="Y85" s="483"/>
      <c r="Z85" s="486" t="s">
        <v>354</v>
      </c>
      <c r="AA85" s="163" t="s">
        <v>182</v>
      </c>
      <c r="AB85" s="163" t="s">
        <v>182</v>
      </c>
      <c r="AC85" s="163" t="s">
        <v>182</v>
      </c>
      <c r="AD85" s="163" t="s">
        <v>182</v>
      </c>
      <c r="AE85" s="163" t="s">
        <v>182</v>
      </c>
      <c r="AF85" s="163" t="s">
        <v>182</v>
      </c>
      <c r="AG85" s="163" t="s">
        <v>182</v>
      </c>
      <c r="AH85" s="163" t="s">
        <v>182</v>
      </c>
      <c r="AI85" s="163" t="s">
        <v>182</v>
      </c>
      <c r="AJ85" s="163"/>
      <c r="AK85" s="522">
        <f>W85/N85</f>
        <v>0</v>
      </c>
      <c r="AL85" s="410"/>
    </row>
    <row r="86" ht="18" hidden="1" customHeight="1" spans="1:38">
      <c r="A86" s="311">
        <v>42</v>
      </c>
      <c r="B86" s="311" t="s">
        <v>355</v>
      </c>
      <c r="C86" s="531" t="s">
        <v>356</v>
      </c>
      <c r="D86" s="531">
        <v>30</v>
      </c>
      <c r="E86" s="364" t="s">
        <v>112</v>
      </c>
      <c r="F86" s="365" t="s">
        <v>113</v>
      </c>
      <c r="G86" s="366">
        <v>67</v>
      </c>
      <c r="H86" s="363">
        <v>177</v>
      </c>
      <c r="I86" s="407">
        <v>503</v>
      </c>
      <c r="J86" s="412">
        <v>135</v>
      </c>
      <c r="K86" s="412"/>
      <c r="L86" s="407"/>
      <c r="M86" s="412"/>
      <c r="N86" s="407">
        <f t="shared" si="17"/>
        <v>312</v>
      </c>
      <c r="O86" s="364" t="s">
        <v>145</v>
      </c>
      <c r="P86" s="364" t="s">
        <v>115</v>
      </c>
      <c r="Q86" s="364"/>
      <c r="R86" s="475">
        <v>42795</v>
      </c>
      <c r="S86" s="475">
        <v>42856</v>
      </c>
      <c r="T86" s="476" t="s">
        <v>118</v>
      </c>
      <c r="U86" s="471">
        <v>42917</v>
      </c>
      <c r="V86" s="472" t="s">
        <v>139</v>
      </c>
      <c r="W86" s="477">
        <v>638</v>
      </c>
      <c r="X86" s="478" t="s">
        <v>357</v>
      </c>
      <c r="Y86" s="478">
        <v>15329773099</v>
      </c>
      <c r="Z86" s="513" t="s">
        <v>279</v>
      </c>
      <c r="AA86" s="490"/>
      <c r="AB86" s="491"/>
      <c r="AC86" s="491"/>
      <c r="AD86" s="491"/>
      <c r="AE86" s="491"/>
      <c r="AF86" s="491"/>
      <c r="AG86" s="491"/>
      <c r="AH86" s="491"/>
      <c r="AI86" s="518"/>
      <c r="AJ86" s="364" t="s">
        <v>193</v>
      </c>
      <c r="AK86" s="519">
        <f>W86/N86</f>
        <v>2.04487179487179</v>
      </c>
      <c r="AL86" s="407"/>
    </row>
    <row r="87" ht="18" hidden="1" customHeight="1" spans="1:38">
      <c r="A87" s="367"/>
      <c r="B87" s="367"/>
      <c r="C87" s="532"/>
      <c r="D87" s="532"/>
      <c r="E87" s="369"/>
      <c r="F87" s="365" t="s">
        <v>124</v>
      </c>
      <c r="G87" s="366">
        <v>110</v>
      </c>
      <c r="H87" s="370"/>
      <c r="I87" s="408"/>
      <c r="J87" s="413"/>
      <c r="K87" s="413"/>
      <c r="L87" s="409"/>
      <c r="M87" s="413"/>
      <c r="N87" s="409">
        <f t="shared" si="17"/>
        <v>0</v>
      </c>
      <c r="O87" s="369"/>
      <c r="P87" s="369"/>
      <c r="Q87" s="369"/>
      <c r="R87" s="479"/>
      <c r="S87" s="479"/>
      <c r="T87" s="479"/>
      <c r="U87" s="472"/>
      <c r="V87" s="472"/>
      <c r="W87" s="480"/>
      <c r="X87" s="481"/>
      <c r="Y87" s="481"/>
      <c r="Z87" s="513"/>
      <c r="AA87" s="493"/>
      <c r="AB87" s="494"/>
      <c r="AC87" s="494"/>
      <c r="AD87" s="494"/>
      <c r="AE87" s="494"/>
      <c r="AF87" s="494"/>
      <c r="AG87" s="494"/>
      <c r="AH87" s="494"/>
      <c r="AI87" s="520"/>
      <c r="AJ87" s="369"/>
      <c r="AK87" s="521"/>
      <c r="AL87" s="409"/>
    </row>
    <row r="88" ht="39" hidden="1" customHeight="1" spans="1:38">
      <c r="A88" s="312"/>
      <c r="B88" s="312"/>
      <c r="C88" s="533"/>
      <c r="D88" s="533"/>
      <c r="E88" s="163" t="s">
        <v>125</v>
      </c>
      <c r="F88" s="365"/>
      <c r="G88" s="366"/>
      <c r="H88" s="373">
        <v>326</v>
      </c>
      <c r="I88" s="409"/>
      <c r="J88" s="410"/>
      <c r="K88" s="410"/>
      <c r="L88" s="410"/>
      <c r="M88" s="410">
        <v>324</v>
      </c>
      <c r="N88" s="410">
        <f t="shared" si="17"/>
        <v>650</v>
      </c>
      <c r="O88" s="163" t="s">
        <v>201</v>
      </c>
      <c r="P88" s="163" t="s">
        <v>202</v>
      </c>
      <c r="Q88" s="163"/>
      <c r="R88" s="471">
        <v>43252</v>
      </c>
      <c r="S88" s="471">
        <v>43282</v>
      </c>
      <c r="T88" s="472" t="s">
        <v>337</v>
      </c>
      <c r="U88" s="471">
        <v>43374</v>
      </c>
      <c r="V88" s="472"/>
      <c r="W88" s="482"/>
      <c r="X88" s="483"/>
      <c r="Y88" s="483"/>
      <c r="Z88" s="486" t="s">
        <v>321</v>
      </c>
      <c r="AA88" s="163" t="s">
        <v>182</v>
      </c>
      <c r="AB88" s="163" t="s">
        <v>182</v>
      </c>
      <c r="AC88" s="163" t="s">
        <v>182</v>
      </c>
      <c r="AD88" s="163" t="s">
        <v>182</v>
      </c>
      <c r="AE88" s="163" t="s">
        <v>182</v>
      </c>
      <c r="AF88" s="163" t="s">
        <v>182</v>
      </c>
      <c r="AG88" s="163" t="s">
        <v>182</v>
      </c>
      <c r="AH88" s="163" t="s">
        <v>182</v>
      </c>
      <c r="AI88" s="163" t="s">
        <v>182</v>
      </c>
      <c r="AJ88" s="163"/>
      <c r="AK88" s="522">
        <f>W88/N88</f>
        <v>0</v>
      </c>
      <c r="AL88" s="410"/>
    </row>
    <row r="89" ht="18" hidden="1" customHeight="1" spans="1:38">
      <c r="A89" s="311">
        <v>43</v>
      </c>
      <c r="B89" s="534" t="s">
        <v>358</v>
      </c>
      <c r="C89" s="377" t="s">
        <v>359</v>
      </c>
      <c r="D89" s="377">
        <v>30</v>
      </c>
      <c r="E89" s="364" t="s">
        <v>112</v>
      </c>
      <c r="F89" s="365" t="s">
        <v>113</v>
      </c>
      <c r="G89" s="366">
        <v>59</v>
      </c>
      <c r="H89" s="363">
        <v>157</v>
      </c>
      <c r="I89" s="407">
        <v>482</v>
      </c>
      <c r="J89" s="412"/>
      <c r="K89" s="412"/>
      <c r="L89" s="407"/>
      <c r="M89" s="412">
        <v>110</v>
      </c>
      <c r="N89" s="407">
        <f t="shared" si="17"/>
        <v>267</v>
      </c>
      <c r="O89" s="364"/>
      <c r="P89" s="364"/>
      <c r="Q89" s="364" t="s">
        <v>313</v>
      </c>
      <c r="R89" s="475">
        <v>43070</v>
      </c>
      <c r="S89" s="562">
        <v>43313</v>
      </c>
      <c r="T89" s="476" t="s">
        <v>118</v>
      </c>
      <c r="U89" s="562">
        <v>43435</v>
      </c>
      <c r="V89" s="476"/>
      <c r="W89" s="477">
        <v>482</v>
      </c>
      <c r="X89" s="478" t="s">
        <v>360</v>
      </c>
      <c r="Y89" s="478">
        <v>15108573888</v>
      </c>
      <c r="Z89" s="597" t="s">
        <v>361</v>
      </c>
      <c r="AA89" s="490"/>
      <c r="AB89" s="491"/>
      <c r="AC89" s="491"/>
      <c r="AD89" s="491"/>
      <c r="AE89" s="491"/>
      <c r="AF89" s="491"/>
      <c r="AG89" s="491"/>
      <c r="AH89" s="491"/>
      <c r="AI89" s="518"/>
      <c r="AJ89" s="364"/>
      <c r="AK89" s="519">
        <f>W89/N89</f>
        <v>1.80524344569288</v>
      </c>
      <c r="AL89" s="407"/>
    </row>
    <row r="90" ht="18" hidden="1" customHeight="1" spans="1:38">
      <c r="A90" s="367"/>
      <c r="B90" s="535"/>
      <c r="C90" s="379"/>
      <c r="D90" s="379"/>
      <c r="E90" s="369"/>
      <c r="F90" s="365" t="s">
        <v>124</v>
      </c>
      <c r="G90" s="366">
        <v>98</v>
      </c>
      <c r="H90" s="370"/>
      <c r="I90" s="408"/>
      <c r="J90" s="413"/>
      <c r="K90" s="413"/>
      <c r="L90" s="409"/>
      <c r="M90" s="413"/>
      <c r="N90" s="409">
        <f t="shared" si="17"/>
        <v>0</v>
      </c>
      <c r="O90" s="369"/>
      <c r="P90" s="369"/>
      <c r="Q90" s="369"/>
      <c r="R90" s="479"/>
      <c r="S90" s="563"/>
      <c r="T90" s="479"/>
      <c r="U90" s="563"/>
      <c r="V90" s="479"/>
      <c r="W90" s="480"/>
      <c r="X90" s="481"/>
      <c r="Y90" s="481"/>
      <c r="Z90" s="598"/>
      <c r="AA90" s="493"/>
      <c r="AB90" s="494"/>
      <c r="AC90" s="494"/>
      <c r="AD90" s="494"/>
      <c r="AE90" s="494"/>
      <c r="AF90" s="494"/>
      <c r="AG90" s="494"/>
      <c r="AH90" s="494"/>
      <c r="AI90" s="520"/>
      <c r="AJ90" s="369"/>
      <c r="AK90" s="521"/>
      <c r="AL90" s="409"/>
    </row>
    <row r="91" ht="39" hidden="1" customHeight="1" spans="1:38">
      <c r="A91" s="312"/>
      <c r="B91" s="536"/>
      <c r="C91" s="380"/>
      <c r="D91" s="380"/>
      <c r="E91" s="163" t="s">
        <v>125</v>
      </c>
      <c r="F91" s="365"/>
      <c r="G91" s="366"/>
      <c r="H91" s="373">
        <v>325</v>
      </c>
      <c r="I91" s="409"/>
      <c r="J91" s="410"/>
      <c r="K91" s="410"/>
      <c r="L91" s="410"/>
      <c r="M91" s="410">
        <v>325</v>
      </c>
      <c r="N91" s="410">
        <f t="shared" si="17"/>
        <v>650</v>
      </c>
      <c r="O91" s="163" t="s">
        <v>201</v>
      </c>
      <c r="P91" s="163" t="s">
        <v>228</v>
      </c>
      <c r="Q91" s="163" t="s">
        <v>177</v>
      </c>
      <c r="R91" s="471">
        <v>42887</v>
      </c>
      <c r="S91" s="471">
        <v>43313</v>
      </c>
      <c r="T91" s="472" t="s">
        <v>179</v>
      </c>
      <c r="U91" s="485">
        <v>43435</v>
      </c>
      <c r="V91" s="488" t="s">
        <v>362</v>
      </c>
      <c r="W91" s="482"/>
      <c r="X91" s="483"/>
      <c r="Y91" s="483"/>
      <c r="Z91" s="486" t="s">
        <v>363</v>
      </c>
      <c r="AA91" s="163" t="s">
        <v>182</v>
      </c>
      <c r="AB91" s="163" t="s">
        <v>182</v>
      </c>
      <c r="AC91" s="163" t="s">
        <v>182</v>
      </c>
      <c r="AD91" s="163" t="s">
        <v>182</v>
      </c>
      <c r="AE91" s="163" t="s">
        <v>182</v>
      </c>
      <c r="AF91" s="163" t="s">
        <v>182</v>
      </c>
      <c r="AG91" s="163" t="s">
        <v>182</v>
      </c>
      <c r="AH91" s="163" t="s">
        <v>182</v>
      </c>
      <c r="AI91" s="163" t="s">
        <v>182</v>
      </c>
      <c r="AJ91" s="163" t="s">
        <v>364</v>
      </c>
      <c r="AK91" s="522">
        <f>W91/N91</f>
        <v>0</v>
      </c>
      <c r="AL91" s="410"/>
    </row>
    <row r="92" ht="31" customHeight="1" spans="1:38">
      <c r="A92" s="121" t="s">
        <v>33</v>
      </c>
      <c r="B92" s="537" t="s">
        <v>24</v>
      </c>
      <c r="C92" s="538">
        <v>8</v>
      </c>
      <c r="D92" s="538"/>
      <c r="E92" s="54"/>
      <c r="F92" s="362"/>
      <c r="G92" s="360"/>
      <c r="H92" s="359"/>
      <c r="I92" s="53">
        <f t="shared" ref="I92:N92" si="18">SUM(I93:I114)</f>
        <v>3766</v>
      </c>
      <c r="J92" s="53">
        <f t="shared" si="18"/>
        <v>604</v>
      </c>
      <c r="K92" s="53">
        <f t="shared" si="18"/>
        <v>147</v>
      </c>
      <c r="L92" s="53">
        <f t="shared" si="18"/>
        <v>635</v>
      </c>
      <c r="M92" s="53">
        <f t="shared" si="18"/>
        <v>1371</v>
      </c>
      <c r="N92" s="53">
        <f t="shared" si="18"/>
        <v>6523</v>
      </c>
      <c r="O92" s="54"/>
      <c r="P92" s="54"/>
      <c r="Q92" s="54"/>
      <c r="R92" s="53"/>
      <c r="S92" s="53"/>
      <c r="T92" s="53"/>
      <c r="U92" s="53"/>
      <c r="V92" s="54"/>
      <c r="W92" s="53">
        <f>SUM(W93:W114)</f>
        <v>1595.63</v>
      </c>
      <c r="X92" s="564"/>
      <c r="Y92" s="564"/>
      <c r="Z92" s="56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16">
        <f>W92/N92</f>
        <v>0.244615974244979</v>
      </c>
      <c r="AL92" s="410" t="s">
        <v>25</v>
      </c>
    </row>
    <row r="93" ht="18" hidden="1" customHeight="1" spans="1:38">
      <c r="A93" s="311">
        <v>44</v>
      </c>
      <c r="B93" s="528" t="s">
        <v>242</v>
      </c>
      <c r="C93" s="363" t="s">
        <v>365</v>
      </c>
      <c r="D93" s="363">
        <v>30</v>
      </c>
      <c r="E93" s="364" t="s">
        <v>112</v>
      </c>
      <c r="F93" s="365" t="s">
        <v>113</v>
      </c>
      <c r="G93" s="366">
        <v>59</v>
      </c>
      <c r="H93" s="363">
        <v>157</v>
      </c>
      <c r="I93" s="407">
        <v>482</v>
      </c>
      <c r="J93" s="412"/>
      <c r="K93" s="412"/>
      <c r="L93" s="407">
        <v>155</v>
      </c>
      <c r="M93" s="412"/>
      <c r="N93" s="407">
        <f t="shared" ref="N93:N114" si="19">H93+J93+K93+L93+M93</f>
        <v>312</v>
      </c>
      <c r="O93" s="364" t="s">
        <v>366</v>
      </c>
      <c r="P93" s="364" t="s">
        <v>367</v>
      </c>
      <c r="Q93" s="364"/>
      <c r="R93" s="565">
        <v>43101</v>
      </c>
      <c r="S93" s="565">
        <v>43132</v>
      </c>
      <c r="T93" s="566" t="s">
        <v>118</v>
      </c>
      <c r="U93" s="567">
        <v>43344</v>
      </c>
      <c r="V93" s="568"/>
      <c r="W93" s="569">
        <v>67.63</v>
      </c>
      <c r="X93" s="570" t="s">
        <v>368</v>
      </c>
      <c r="Y93" s="570">
        <v>15885275777</v>
      </c>
      <c r="Z93" s="599" t="s">
        <v>369</v>
      </c>
      <c r="AA93" s="490"/>
      <c r="AB93" s="491"/>
      <c r="AC93" s="491"/>
      <c r="AD93" s="491"/>
      <c r="AE93" s="491"/>
      <c r="AF93" s="491"/>
      <c r="AG93" s="491"/>
      <c r="AH93" s="491"/>
      <c r="AI93" s="518"/>
      <c r="AJ93" s="364"/>
      <c r="AK93" s="519">
        <f>W93/N93</f>
        <v>0.216762820512821</v>
      </c>
      <c r="AL93" s="407"/>
    </row>
    <row r="94" ht="18" hidden="1" customHeight="1" spans="1:38">
      <c r="A94" s="367"/>
      <c r="B94" s="529"/>
      <c r="C94" s="368"/>
      <c r="D94" s="368"/>
      <c r="E94" s="369"/>
      <c r="F94" s="365" t="s">
        <v>124</v>
      </c>
      <c r="G94" s="366">
        <v>98</v>
      </c>
      <c r="H94" s="370"/>
      <c r="I94" s="408"/>
      <c r="J94" s="413"/>
      <c r="K94" s="413"/>
      <c r="L94" s="409"/>
      <c r="M94" s="413"/>
      <c r="N94" s="409">
        <f t="shared" si="19"/>
        <v>0</v>
      </c>
      <c r="O94" s="369"/>
      <c r="P94" s="369"/>
      <c r="Q94" s="369"/>
      <c r="R94" s="571"/>
      <c r="S94" s="571"/>
      <c r="T94" s="571"/>
      <c r="U94" s="572"/>
      <c r="V94" s="568"/>
      <c r="W94" s="573"/>
      <c r="X94" s="574"/>
      <c r="Y94" s="574"/>
      <c r="Z94" s="600"/>
      <c r="AA94" s="493"/>
      <c r="AB94" s="494"/>
      <c r="AC94" s="494"/>
      <c r="AD94" s="494"/>
      <c r="AE94" s="494"/>
      <c r="AF94" s="494"/>
      <c r="AG94" s="494"/>
      <c r="AH94" s="494"/>
      <c r="AI94" s="520"/>
      <c r="AJ94" s="369"/>
      <c r="AK94" s="521"/>
      <c r="AL94" s="409"/>
    </row>
    <row r="95" ht="39" hidden="1" customHeight="1" spans="1:38">
      <c r="A95" s="312"/>
      <c r="B95" s="530"/>
      <c r="C95" s="370"/>
      <c r="D95" s="370"/>
      <c r="E95" s="163" t="s">
        <v>125</v>
      </c>
      <c r="F95" s="365"/>
      <c r="G95" s="366"/>
      <c r="H95" s="373">
        <v>325</v>
      </c>
      <c r="I95" s="409"/>
      <c r="J95" s="410"/>
      <c r="K95" s="410"/>
      <c r="L95" s="410"/>
      <c r="M95" s="410">
        <v>240</v>
      </c>
      <c r="N95" s="410">
        <f t="shared" si="19"/>
        <v>565</v>
      </c>
      <c r="O95" s="163"/>
      <c r="P95" s="163"/>
      <c r="Q95" s="163" t="s">
        <v>177</v>
      </c>
      <c r="R95" s="575">
        <v>43132</v>
      </c>
      <c r="S95" s="575">
        <v>43160</v>
      </c>
      <c r="T95" s="576" t="s">
        <v>190</v>
      </c>
      <c r="U95" s="432">
        <v>43435</v>
      </c>
      <c r="V95" s="577" t="s">
        <v>191</v>
      </c>
      <c r="W95" s="578">
        <v>240</v>
      </c>
      <c r="X95" s="579"/>
      <c r="Y95" s="579"/>
      <c r="Z95" s="568" t="s">
        <v>370</v>
      </c>
      <c r="AA95" s="163" t="s">
        <v>182</v>
      </c>
      <c r="AB95" s="163" t="s">
        <v>182</v>
      </c>
      <c r="AC95" s="163" t="s">
        <v>182</v>
      </c>
      <c r="AD95" s="163" t="s">
        <v>182</v>
      </c>
      <c r="AE95" s="163" t="s">
        <v>182</v>
      </c>
      <c r="AF95" s="163" t="s">
        <v>182</v>
      </c>
      <c r="AG95" s="163" t="s">
        <v>182</v>
      </c>
      <c r="AH95" s="163" t="s">
        <v>182</v>
      </c>
      <c r="AI95" s="163" t="s">
        <v>182</v>
      </c>
      <c r="AJ95" s="163"/>
      <c r="AK95" s="522">
        <f>W95/N95</f>
        <v>0.424778761061947</v>
      </c>
      <c r="AL95" s="410"/>
    </row>
    <row r="96" ht="18" hidden="1" customHeight="1" spans="1:38">
      <c r="A96" s="311">
        <v>45</v>
      </c>
      <c r="B96" s="539" t="s">
        <v>242</v>
      </c>
      <c r="C96" s="363" t="s">
        <v>371</v>
      </c>
      <c r="D96" s="363">
        <v>30</v>
      </c>
      <c r="E96" s="364" t="s">
        <v>112</v>
      </c>
      <c r="F96" s="365" t="s">
        <v>113</v>
      </c>
      <c r="G96" s="366">
        <v>59</v>
      </c>
      <c r="H96" s="363">
        <v>157</v>
      </c>
      <c r="I96" s="407">
        <v>482</v>
      </c>
      <c r="J96" s="412"/>
      <c r="K96" s="412"/>
      <c r="L96" s="407">
        <v>155</v>
      </c>
      <c r="M96" s="412"/>
      <c r="N96" s="407">
        <f t="shared" si="19"/>
        <v>312</v>
      </c>
      <c r="O96" s="364" t="s">
        <v>372</v>
      </c>
      <c r="P96" s="364" t="s">
        <v>167</v>
      </c>
      <c r="Q96" s="364"/>
      <c r="R96" s="565">
        <v>43040</v>
      </c>
      <c r="S96" s="565">
        <v>43132</v>
      </c>
      <c r="T96" s="566" t="s">
        <v>118</v>
      </c>
      <c r="U96" s="575">
        <v>43252</v>
      </c>
      <c r="V96" s="576" t="s">
        <v>246</v>
      </c>
      <c r="W96" s="569">
        <v>70</v>
      </c>
      <c r="X96" s="570" t="s">
        <v>373</v>
      </c>
      <c r="Y96" s="570">
        <v>15284698888</v>
      </c>
      <c r="Z96" s="599" t="s">
        <v>327</v>
      </c>
      <c r="AA96" s="490"/>
      <c r="AB96" s="491"/>
      <c r="AC96" s="491"/>
      <c r="AD96" s="491"/>
      <c r="AE96" s="491"/>
      <c r="AF96" s="491"/>
      <c r="AG96" s="491"/>
      <c r="AH96" s="491"/>
      <c r="AI96" s="518"/>
      <c r="AJ96" s="364"/>
      <c r="AK96" s="519">
        <f>W96/N96</f>
        <v>0.224358974358974</v>
      </c>
      <c r="AL96" s="407"/>
    </row>
    <row r="97" ht="18" hidden="1" customHeight="1" spans="1:38">
      <c r="A97" s="367"/>
      <c r="B97" s="540"/>
      <c r="C97" s="368"/>
      <c r="D97" s="368"/>
      <c r="E97" s="369"/>
      <c r="F97" s="365" t="s">
        <v>124</v>
      </c>
      <c r="G97" s="366">
        <v>98</v>
      </c>
      <c r="H97" s="370"/>
      <c r="I97" s="408"/>
      <c r="J97" s="413"/>
      <c r="K97" s="413"/>
      <c r="L97" s="409"/>
      <c r="M97" s="413"/>
      <c r="N97" s="409">
        <f t="shared" si="19"/>
        <v>0</v>
      </c>
      <c r="O97" s="369"/>
      <c r="P97" s="369"/>
      <c r="Q97" s="369"/>
      <c r="R97" s="571"/>
      <c r="S97" s="571"/>
      <c r="T97" s="571"/>
      <c r="U97" s="576"/>
      <c r="V97" s="576"/>
      <c r="W97" s="573"/>
      <c r="X97" s="574"/>
      <c r="Y97" s="574"/>
      <c r="Z97" s="600"/>
      <c r="AA97" s="493"/>
      <c r="AB97" s="494"/>
      <c r="AC97" s="494"/>
      <c r="AD97" s="494"/>
      <c r="AE97" s="494"/>
      <c r="AF97" s="494"/>
      <c r="AG97" s="494"/>
      <c r="AH97" s="494"/>
      <c r="AI97" s="520"/>
      <c r="AJ97" s="369"/>
      <c r="AK97" s="521"/>
      <c r="AL97" s="409"/>
    </row>
    <row r="98" ht="39" hidden="1" customHeight="1" spans="1:38">
      <c r="A98" s="312"/>
      <c r="B98" s="541"/>
      <c r="C98" s="370"/>
      <c r="D98" s="370"/>
      <c r="E98" s="163" t="s">
        <v>125</v>
      </c>
      <c r="F98" s="365"/>
      <c r="G98" s="366"/>
      <c r="H98" s="373">
        <v>325</v>
      </c>
      <c r="I98" s="409"/>
      <c r="J98" s="410"/>
      <c r="K98" s="410"/>
      <c r="L98" s="410">
        <v>325</v>
      </c>
      <c r="M98" s="410"/>
      <c r="N98" s="410">
        <f t="shared" si="19"/>
        <v>650</v>
      </c>
      <c r="O98" s="163" t="s">
        <v>374</v>
      </c>
      <c r="P98" s="163" t="s">
        <v>238</v>
      </c>
      <c r="Q98" s="163"/>
      <c r="R98" s="575">
        <v>43132</v>
      </c>
      <c r="S98" s="575">
        <v>43160</v>
      </c>
      <c r="T98" s="576" t="s">
        <v>179</v>
      </c>
      <c r="U98" s="575">
        <v>43252</v>
      </c>
      <c r="V98" s="576"/>
      <c r="W98" s="578"/>
      <c r="X98" s="579"/>
      <c r="Y98" s="579"/>
      <c r="Z98" s="568" t="s">
        <v>375</v>
      </c>
      <c r="AA98" s="163" t="s">
        <v>132</v>
      </c>
      <c r="AB98" s="163" t="s">
        <v>132</v>
      </c>
      <c r="AC98" s="163" t="s">
        <v>132</v>
      </c>
      <c r="AD98" s="163" t="s">
        <v>132</v>
      </c>
      <c r="AE98" s="163" t="s">
        <v>132</v>
      </c>
      <c r="AF98" s="163" t="s">
        <v>132</v>
      </c>
      <c r="AG98" s="163" t="s">
        <v>132</v>
      </c>
      <c r="AH98" s="163" t="s">
        <v>132</v>
      </c>
      <c r="AI98" s="163" t="s">
        <v>132</v>
      </c>
      <c r="AJ98" s="163"/>
      <c r="AK98" s="522">
        <f>W98/N98</f>
        <v>0</v>
      </c>
      <c r="AL98" s="410"/>
    </row>
    <row r="99" ht="18" hidden="1" customHeight="1" spans="1:38">
      <c r="A99" s="311">
        <v>46</v>
      </c>
      <c r="B99" s="539" t="s">
        <v>301</v>
      </c>
      <c r="C99" s="363" t="s">
        <v>376</v>
      </c>
      <c r="D99" s="363">
        <v>30</v>
      </c>
      <c r="E99" s="364" t="s">
        <v>112</v>
      </c>
      <c r="F99" s="365" t="s">
        <v>113</v>
      </c>
      <c r="G99" s="366">
        <v>59</v>
      </c>
      <c r="H99" s="363">
        <v>157</v>
      </c>
      <c r="I99" s="407">
        <v>313</v>
      </c>
      <c r="J99" s="412"/>
      <c r="K99" s="412"/>
      <c r="L99" s="407"/>
      <c r="M99" s="412"/>
      <c r="N99" s="407">
        <f t="shared" si="19"/>
        <v>157</v>
      </c>
      <c r="O99" s="364"/>
      <c r="P99" s="364"/>
      <c r="Q99" s="364"/>
      <c r="R99" s="565">
        <v>43132</v>
      </c>
      <c r="S99" s="565"/>
      <c r="T99" s="566"/>
      <c r="U99" s="576" t="s">
        <v>217</v>
      </c>
      <c r="V99" s="566"/>
      <c r="W99" s="569"/>
      <c r="X99" s="570" t="s">
        <v>377</v>
      </c>
      <c r="Y99" s="570">
        <v>18308678888</v>
      </c>
      <c r="Z99" s="599" t="s">
        <v>378</v>
      </c>
      <c r="AA99" s="490"/>
      <c r="AB99" s="491"/>
      <c r="AC99" s="491"/>
      <c r="AD99" s="491"/>
      <c r="AE99" s="491"/>
      <c r="AF99" s="491"/>
      <c r="AG99" s="491"/>
      <c r="AH99" s="491"/>
      <c r="AI99" s="518"/>
      <c r="AJ99" s="364"/>
      <c r="AK99" s="519">
        <f>W99/N99</f>
        <v>0</v>
      </c>
      <c r="AL99" s="407"/>
    </row>
    <row r="100" ht="18" hidden="1" customHeight="1" spans="1:38">
      <c r="A100" s="367"/>
      <c r="B100" s="540"/>
      <c r="C100" s="368"/>
      <c r="D100" s="368"/>
      <c r="E100" s="369"/>
      <c r="F100" s="365" t="s">
        <v>124</v>
      </c>
      <c r="G100" s="366">
        <v>98</v>
      </c>
      <c r="H100" s="370"/>
      <c r="I100" s="408"/>
      <c r="J100" s="413"/>
      <c r="K100" s="413"/>
      <c r="L100" s="409"/>
      <c r="M100" s="413"/>
      <c r="N100" s="409">
        <f t="shared" si="19"/>
        <v>0</v>
      </c>
      <c r="O100" s="369"/>
      <c r="P100" s="369"/>
      <c r="Q100" s="369"/>
      <c r="R100" s="571"/>
      <c r="S100" s="571"/>
      <c r="T100" s="571"/>
      <c r="U100" s="576"/>
      <c r="V100" s="571"/>
      <c r="W100" s="573"/>
      <c r="X100" s="574"/>
      <c r="Y100" s="574"/>
      <c r="Z100" s="600"/>
      <c r="AA100" s="493"/>
      <c r="AB100" s="494"/>
      <c r="AC100" s="494"/>
      <c r="AD100" s="494"/>
      <c r="AE100" s="494"/>
      <c r="AF100" s="494"/>
      <c r="AG100" s="494"/>
      <c r="AH100" s="494"/>
      <c r="AI100" s="520"/>
      <c r="AJ100" s="369"/>
      <c r="AK100" s="521"/>
      <c r="AL100" s="409"/>
    </row>
    <row r="101" ht="39" hidden="1" customHeight="1" spans="1:38">
      <c r="A101" s="312"/>
      <c r="B101" s="541"/>
      <c r="C101" s="370"/>
      <c r="D101" s="370"/>
      <c r="E101" s="163" t="s">
        <v>125</v>
      </c>
      <c r="F101" s="365"/>
      <c r="G101" s="366"/>
      <c r="H101" s="373">
        <v>156</v>
      </c>
      <c r="I101" s="409"/>
      <c r="J101" s="410"/>
      <c r="K101" s="410"/>
      <c r="L101" s="410"/>
      <c r="M101" s="410">
        <v>365</v>
      </c>
      <c r="N101" s="410">
        <f t="shared" si="19"/>
        <v>521</v>
      </c>
      <c r="O101" s="163"/>
      <c r="P101" s="163"/>
      <c r="Q101" s="163" t="s">
        <v>177</v>
      </c>
      <c r="R101" s="575">
        <v>43160</v>
      </c>
      <c r="S101" s="575">
        <v>43221</v>
      </c>
      <c r="T101" s="576" t="s">
        <v>190</v>
      </c>
      <c r="U101" s="575">
        <v>43435</v>
      </c>
      <c r="V101" s="577" t="s">
        <v>180</v>
      </c>
      <c r="W101" s="578"/>
      <c r="X101" s="579"/>
      <c r="Y101" s="579"/>
      <c r="Z101" s="568"/>
      <c r="AA101" s="163" t="s">
        <v>182</v>
      </c>
      <c r="AB101" s="163" t="s">
        <v>182</v>
      </c>
      <c r="AC101" s="163" t="s">
        <v>182</v>
      </c>
      <c r="AD101" s="163" t="s">
        <v>182</v>
      </c>
      <c r="AE101" s="163" t="s">
        <v>182</v>
      </c>
      <c r="AF101" s="163" t="s">
        <v>182</v>
      </c>
      <c r="AG101" s="163" t="s">
        <v>182</v>
      </c>
      <c r="AH101" s="163" t="s">
        <v>182</v>
      </c>
      <c r="AI101" s="163" t="s">
        <v>182</v>
      </c>
      <c r="AJ101" s="163"/>
      <c r="AK101" s="522">
        <f>W101/N101</f>
        <v>0</v>
      </c>
      <c r="AL101" s="410"/>
    </row>
    <row r="102" ht="18" hidden="1" customHeight="1" spans="1:38">
      <c r="A102" s="311">
        <v>47</v>
      </c>
      <c r="B102" s="311" t="s">
        <v>187</v>
      </c>
      <c r="C102" s="377" t="s">
        <v>379</v>
      </c>
      <c r="D102" s="377">
        <v>45</v>
      </c>
      <c r="E102" s="364" t="s">
        <v>112</v>
      </c>
      <c r="F102" s="365" t="s">
        <v>113</v>
      </c>
      <c r="G102" s="366">
        <v>81</v>
      </c>
      <c r="H102" s="363">
        <v>191</v>
      </c>
      <c r="I102" s="407">
        <v>560</v>
      </c>
      <c r="J102" s="72"/>
      <c r="K102" s="72">
        <v>147</v>
      </c>
      <c r="L102" s="407"/>
      <c r="M102" s="72"/>
      <c r="N102" s="407">
        <f t="shared" si="19"/>
        <v>338</v>
      </c>
      <c r="O102" s="364" t="s">
        <v>380</v>
      </c>
      <c r="P102" s="364" t="s">
        <v>269</v>
      </c>
      <c r="Q102" s="364"/>
      <c r="R102" s="565">
        <v>43070</v>
      </c>
      <c r="S102" s="565">
        <v>43191</v>
      </c>
      <c r="T102" s="566" t="s">
        <v>118</v>
      </c>
      <c r="U102" s="575">
        <v>43252</v>
      </c>
      <c r="V102" s="566"/>
      <c r="W102" s="569">
        <v>191</v>
      </c>
      <c r="X102" s="570" t="s">
        <v>381</v>
      </c>
      <c r="Y102" s="570">
        <v>18786595699</v>
      </c>
      <c r="Z102" s="599" t="s">
        <v>327</v>
      </c>
      <c r="AA102" s="490"/>
      <c r="AB102" s="491"/>
      <c r="AC102" s="491"/>
      <c r="AD102" s="491"/>
      <c r="AE102" s="491"/>
      <c r="AF102" s="491"/>
      <c r="AG102" s="491"/>
      <c r="AH102" s="491"/>
      <c r="AI102" s="518"/>
      <c r="AJ102" s="364" t="s">
        <v>273</v>
      </c>
      <c r="AK102" s="519">
        <f>W102/N102</f>
        <v>0.56508875739645</v>
      </c>
      <c r="AL102" s="407"/>
    </row>
    <row r="103" ht="18" hidden="1" customHeight="1" spans="1:38">
      <c r="A103" s="367"/>
      <c r="B103" s="367"/>
      <c r="C103" s="379"/>
      <c r="D103" s="379"/>
      <c r="E103" s="369"/>
      <c r="F103" s="365" t="s">
        <v>124</v>
      </c>
      <c r="G103" s="366">
        <v>110</v>
      </c>
      <c r="H103" s="370"/>
      <c r="I103" s="408"/>
      <c r="J103" s="73"/>
      <c r="K103" s="73"/>
      <c r="L103" s="409"/>
      <c r="M103" s="73"/>
      <c r="N103" s="409">
        <f t="shared" si="19"/>
        <v>0</v>
      </c>
      <c r="O103" s="369"/>
      <c r="P103" s="369"/>
      <c r="Q103" s="369"/>
      <c r="R103" s="571"/>
      <c r="S103" s="571"/>
      <c r="T103" s="571"/>
      <c r="U103" s="576"/>
      <c r="V103" s="571"/>
      <c r="W103" s="573"/>
      <c r="X103" s="574"/>
      <c r="Y103" s="574"/>
      <c r="Z103" s="600"/>
      <c r="AA103" s="493"/>
      <c r="AB103" s="494"/>
      <c r="AC103" s="494"/>
      <c r="AD103" s="494"/>
      <c r="AE103" s="494"/>
      <c r="AF103" s="494"/>
      <c r="AG103" s="494"/>
      <c r="AH103" s="494"/>
      <c r="AI103" s="520"/>
      <c r="AJ103" s="369"/>
      <c r="AK103" s="521"/>
      <c r="AL103" s="409"/>
    </row>
    <row r="104" ht="39" hidden="1" customHeight="1" spans="1:38">
      <c r="A104" s="312"/>
      <c r="B104" s="312"/>
      <c r="C104" s="380"/>
      <c r="D104" s="380"/>
      <c r="E104" s="163" t="s">
        <v>125</v>
      </c>
      <c r="F104" s="365"/>
      <c r="G104" s="366"/>
      <c r="H104" s="373">
        <v>369</v>
      </c>
      <c r="I104" s="409"/>
      <c r="J104" s="410">
        <v>281</v>
      </c>
      <c r="K104" s="410"/>
      <c r="L104" s="410"/>
      <c r="M104" s="410"/>
      <c r="N104" s="410">
        <f t="shared" si="19"/>
        <v>650</v>
      </c>
      <c r="O104" s="163" t="s">
        <v>173</v>
      </c>
      <c r="P104" s="163" t="s">
        <v>127</v>
      </c>
      <c r="Q104" s="163"/>
      <c r="R104" s="575">
        <v>43040</v>
      </c>
      <c r="S104" s="575">
        <v>43101</v>
      </c>
      <c r="T104" s="575" t="s">
        <v>190</v>
      </c>
      <c r="U104" s="575">
        <v>43160</v>
      </c>
      <c r="V104" s="577" t="s">
        <v>191</v>
      </c>
      <c r="W104" s="578">
        <v>369</v>
      </c>
      <c r="X104" s="579"/>
      <c r="Y104" s="579"/>
      <c r="Z104" s="568" t="s">
        <v>279</v>
      </c>
      <c r="AA104" s="163" t="s">
        <v>132</v>
      </c>
      <c r="AB104" s="163" t="s">
        <v>132</v>
      </c>
      <c r="AC104" s="163" t="s">
        <v>132</v>
      </c>
      <c r="AD104" s="163" t="s">
        <v>132</v>
      </c>
      <c r="AE104" s="163" t="s">
        <v>132</v>
      </c>
      <c r="AF104" s="163" t="s">
        <v>132</v>
      </c>
      <c r="AG104" s="163" t="s">
        <v>132</v>
      </c>
      <c r="AH104" s="163" t="s">
        <v>132</v>
      </c>
      <c r="AI104" s="163" t="s">
        <v>132</v>
      </c>
      <c r="AJ104" s="163" t="s">
        <v>193</v>
      </c>
      <c r="AK104" s="522">
        <f>W104/N104</f>
        <v>0.567692307692308</v>
      </c>
      <c r="AL104" s="410"/>
    </row>
    <row r="105" ht="18" hidden="1" customHeight="1" spans="1:38">
      <c r="A105" s="311">
        <v>48</v>
      </c>
      <c r="B105" s="542" t="s">
        <v>187</v>
      </c>
      <c r="C105" s="363" t="s">
        <v>382</v>
      </c>
      <c r="D105" s="363">
        <v>45</v>
      </c>
      <c r="E105" s="364" t="s">
        <v>112</v>
      </c>
      <c r="F105" s="365" t="s">
        <v>113</v>
      </c>
      <c r="G105" s="366">
        <v>71</v>
      </c>
      <c r="H105" s="363">
        <v>169</v>
      </c>
      <c r="I105" s="407">
        <v>538</v>
      </c>
      <c r="J105" s="72"/>
      <c r="K105" s="72"/>
      <c r="L105" s="407"/>
      <c r="M105" s="72">
        <v>169</v>
      </c>
      <c r="N105" s="407">
        <f t="shared" si="19"/>
        <v>338</v>
      </c>
      <c r="O105" s="364"/>
      <c r="P105" s="364"/>
      <c r="Q105" s="364" t="s">
        <v>313</v>
      </c>
      <c r="R105" s="565">
        <v>43040</v>
      </c>
      <c r="S105" s="565">
        <v>43132</v>
      </c>
      <c r="T105" s="566" t="s">
        <v>118</v>
      </c>
      <c r="U105" s="575">
        <v>43374</v>
      </c>
      <c r="V105" s="566"/>
      <c r="W105" s="569">
        <v>169</v>
      </c>
      <c r="X105" s="570" t="s">
        <v>383</v>
      </c>
      <c r="Y105" s="570">
        <v>18386236699</v>
      </c>
      <c r="Z105" s="599" t="s">
        <v>384</v>
      </c>
      <c r="AA105" s="490"/>
      <c r="AB105" s="491"/>
      <c r="AC105" s="491"/>
      <c r="AD105" s="491"/>
      <c r="AE105" s="491"/>
      <c r="AF105" s="491"/>
      <c r="AG105" s="491"/>
      <c r="AH105" s="491"/>
      <c r="AI105" s="518"/>
      <c r="AJ105" s="364"/>
      <c r="AK105" s="519">
        <f>W105/N105</f>
        <v>0.5</v>
      </c>
      <c r="AL105" s="407"/>
    </row>
    <row r="106" ht="18" hidden="1" customHeight="1" spans="1:38">
      <c r="A106" s="367"/>
      <c r="B106" s="543"/>
      <c r="C106" s="368"/>
      <c r="D106" s="368"/>
      <c r="E106" s="369"/>
      <c r="F106" s="365" t="s">
        <v>124</v>
      </c>
      <c r="G106" s="366">
        <v>98</v>
      </c>
      <c r="H106" s="370"/>
      <c r="I106" s="408"/>
      <c r="J106" s="73"/>
      <c r="K106" s="73"/>
      <c r="L106" s="409"/>
      <c r="M106" s="73"/>
      <c r="N106" s="409">
        <f t="shared" si="19"/>
        <v>0</v>
      </c>
      <c r="O106" s="369"/>
      <c r="P106" s="369"/>
      <c r="Q106" s="369"/>
      <c r="R106" s="571"/>
      <c r="S106" s="571"/>
      <c r="T106" s="571"/>
      <c r="U106" s="576"/>
      <c r="V106" s="571"/>
      <c r="W106" s="573"/>
      <c r="X106" s="574"/>
      <c r="Y106" s="574"/>
      <c r="Z106" s="600"/>
      <c r="AA106" s="493"/>
      <c r="AB106" s="494"/>
      <c r="AC106" s="494"/>
      <c r="AD106" s="494"/>
      <c r="AE106" s="494"/>
      <c r="AF106" s="494"/>
      <c r="AG106" s="494"/>
      <c r="AH106" s="494"/>
      <c r="AI106" s="520"/>
      <c r="AJ106" s="369"/>
      <c r="AK106" s="521"/>
      <c r="AL106" s="409"/>
    </row>
    <row r="107" ht="39" hidden="1" customHeight="1" spans="1:38">
      <c r="A107" s="312"/>
      <c r="B107" s="544"/>
      <c r="C107" s="370"/>
      <c r="D107" s="370"/>
      <c r="E107" s="163" t="s">
        <v>125</v>
      </c>
      <c r="F107" s="365"/>
      <c r="G107" s="366"/>
      <c r="H107" s="373">
        <v>369</v>
      </c>
      <c r="I107" s="409"/>
      <c r="J107" s="410">
        <v>281</v>
      </c>
      <c r="K107" s="410"/>
      <c r="L107" s="410"/>
      <c r="M107" s="410"/>
      <c r="N107" s="410">
        <f t="shared" si="19"/>
        <v>650</v>
      </c>
      <c r="O107" s="163" t="s">
        <v>173</v>
      </c>
      <c r="P107" s="163" t="s">
        <v>127</v>
      </c>
      <c r="Q107" s="163"/>
      <c r="R107" s="575">
        <v>43070</v>
      </c>
      <c r="S107" s="575">
        <v>43160</v>
      </c>
      <c r="T107" s="576" t="s">
        <v>179</v>
      </c>
      <c r="U107" s="575">
        <v>43221</v>
      </c>
      <c r="V107" s="577" t="s">
        <v>191</v>
      </c>
      <c r="W107" s="578">
        <v>369</v>
      </c>
      <c r="X107" s="579"/>
      <c r="Y107" s="579"/>
      <c r="Z107" s="568" t="s">
        <v>176</v>
      </c>
      <c r="AA107" s="163" t="s">
        <v>132</v>
      </c>
      <c r="AB107" s="163" t="s">
        <v>132</v>
      </c>
      <c r="AC107" s="163" t="s">
        <v>132</v>
      </c>
      <c r="AD107" s="163" t="s">
        <v>132</v>
      </c>
      <c r="AE107" s="163" t="s">
        <v>132</v>
      </c>
      <c r="AF107" s="163" t="s">
        <v>132</v>
      </c>
      <c r="AG107" s="163" t="s">
        <v>132</v>
      </c>
      <c r="AH107" s="163" t="s">
        <v>132</v>
      </c>
      <c r="AI107" s="163" t="s">
        <v>132</v>
      </c>
      <c r="AJ107" s="163" t="s">
        <v>193</v>
      </c>
      <c r="AK107" s="522">
        <f>W107/N107</f>
        <v>0.567692307692308</v>
      </c>
      <c r="AL107" s="410"/>
    </row>
    <row r="108" ht="39" hidden="1" customHeight="1" spans="1:38">
      <c r="A108" s="69">
        <v>49</v>
      </c>
      <c r="B108" s="545" t="s">
        <v>210</v>
      </c>
      <c r="C108" s="382" t="s">
        <v>385</v>
      </c>
      <c r="D108" s="382">
        <v>60</v>
      </c>
      <c r="E108" s="163" t="s">
        <v>125</v>
      </c>
      <c r="F108" s="365"/>
      <c r="G108" s="366"/>
      <c r="H108" s="373">
        <v>293</v>
      </c>
      <c r="I108" s="410">
        <v>293</v>
      </c>
      <c r="J108" s="410"/>
      <c r="K108" s="410"/>
      <c r="L108" s="410"/>
      <c r="M108" s="410">
        <v>357</v>
      </c>
      <c r="N108" s="410">
        <f t="shared" si="19"/>
        <v>650</v>
      </c>
      <c r="O108" s="163" t="s">
        <v>201</v>
      </c>
      <c r="P108" s="163" t="s">
        <v>228</v>
      </c>
      <c r="Q108" s="163" t="s">
        <v>177</v>
      </c>
      <c r="R108" s="575">
        <v>43070</v>
      </c>
      <c r="S108" s="575">
        <v>43101</v>
      </c>
      <c r="T108" s="576" t="s">
        <v>137</v>
      </c>
      <c r="U108" s="575">
        <v>43374</v>
      </c>
      <c r="V108" s="576" t="s">
        <v>213</v>
      </c>
      <c r="W108" s="578">
        <v>60</v>
      </c>
      <c r="X108" s="580" t="s">
        <v>386</v>
      </c>
      <c r="Y108" s="580">
        <v>13195276577</v>
      </c>
      <c r="Z108" s="568" t="s">
        <v>387</v>
      </c>
      <c r="AA108" s="163" t="s">
        <v>182</v>
      </c>
      <c r="AB108" s="163" t="s">
        <v>182</v>
      </c>
      <c r="AC108" s="163"/>
      <c r="AD108" s="163" t="s">
        <v>182</v>
      </c>
      <c r="AE108" s="163" t="s">
        <v>182</v>
      </c>
      <c r="AF108" s="163" t="s">
        <v>182</v>
      </c>
      <c r="AG108" s="163" t="s">
        <v>182</v>
      </c>
      <c r="AH108" s="163" t="s">
        <v>182</v>
      </c>
      <c r="AI108" s="163" t="s">
        <v>182</v>
      </c>
      <c r="AJ108" s="163"/>
      <c r="AK108" s="522">
        <f>W108/N108</f>
        <v>0.0923076923076923</v>
      </c>
      <c r="AL108" s="410"/>
    </row>
    <row r="109" ht="18" hidden="1" customHeight="1" spans="1:38">
      <c r="A109" s="311">
        <v>50</v>
      </c>
      <c r="B109" s="542" t="s">
        <v>318</v>
      </c>
      <c r="C109" s="546" t="s">
        <v>388</v>
      </c>
      <c r="D109" s="546">
        <v>45</v>
      </c>
      <c r="E109" s="364" t="s">
        <v>112</v>
      </c>
      <c r="F109" s="365" t="s">
        <v>113</v>
      </c>
      <c r="G109" s="366">
        <v>71</v>
      </c>
      <c r="H109" s="363">
        <v>169</v>
      </c>
      <c r="I109" s="407">
        <v>463</v>
      </c>
      <c r="J109" s="72"/>
      <c r="K109" s="72"/>
      <c r="L109" s="407"/>
      <c r="M109" s="72"/>
      <c r="N109" s="407">
        <f t="shared" si="19"/>
        <v>169</v>
      </c>
      <c r="O109" s="364"/>
      <c r="P109" s="364"/>
      <c r="Q109" s="364"/>
      <c r="R109" s="581">
        <v>43040</v>
      </c>
      <c r="S109" s="581"/>
      <c r="T109" s="566"/>
      <c r="U109" s="575">
        <v>43770</v>
      </c>
      <c r="V109" s="566"/>
      <c r="W109" s="569"/>
      <c r="X109" s="570" t="s">
        <v>219</v>
      </c>
      <c r="Y109" s="570">
        <v>13990698018</v>
      </c>
      <c r="Z109" s="599" t="s">
        <v>389</v>
      </c>
      <c r="AA109" s="490"/>
      <c r="AB109" s="491"/>
      <c r="AC109" s="491"/>
      <c r="AD109" s="491"/>
      <c r="AE109" s="491"/>
      <c r="AF109" s="491"/>
      <c r="AG109" s="491"/>
      <c r="AH109" s="491"/>
      <c r="AI109" s="518"/>
      <c r="AJ109" s="364"/>
      <c r="AK109" s="519">
        <f>W109/N109</f>
        <v>0</v>
      </c>
      <c r="AL109" s="407"/>
    </row>
    <row r="110" ht="18" hidden="1" customHeight="1" spans="1:38">
      <c r="A110" s="367"/>
      <c r="B110" s="543"/>
      <c r="C110" s="547"/>
      <c r="D110" s="547"/>
      <c r="E110" s="369"/>
      <c r="F110" s="365" t="s">
        <v>124</v>
      </c>
      <c r="G110" s="366">
        <v>98</v>
      </c>
      <c r="H110" s="370"/>
      <c r="I110" s="408"/>
      <c r="J110" s="73"/>
      <c r="K110" s="73"/>
      <c r="L110" s="409"/>
      <c r="M110" s="73"/>
      <c r="N110" s="409">
        <f t="shared" si="19"/>
        <v>0</v>
      </c>
      <c r="O110" s="369"/>
      <c r="P110" s="369"/>
      <c r="Q110" s="369"/>
      <c r="R110" s="582"/>
      <c r="S110" s="582"/>
      <c r="T110" s="571"/>
      <c r="U110" s="576"/>
      <c r="V110" s="571"/>
      <c r="W110" s="573"/>
      <c r="X110" s="574"/>
      <c r="Y110" s="574"/>
      <c r="Z110" s="600"/>
      <c r="AA110" s="493"/>
      <c r="AB110" s="494"/>
      <c r="AC110" s="494"/>
      <c r="AD110" s="494"/>
      <c r="AE110" s="494"/>
      <c r="AF110" s="494"/>
      <c r="AG110" s="494"/>
      <c r="AH110" s="494"/>
      <c r="AI110" s="520"/>
      <c r="AJ110" s="369"/>
      <c r="AK110" s="521"/>
      <c r="AL110" s="409"/>
    </row>
    <row r="111" ht="39" hidden="1" customHeight="1" spans="1:38">
      <c r="A111" s="312"/>
      <c r="B111" s="544"/>
      <c r="C111" s="548"/>
      <c r="D111" s="548"/>
      <c r="E111" s="163" t="s">
        <v>125</v>
      </c>
      <c r="F111" s="365"/>
      <c r="G111" s="366"/>
      <c r="H111" s="373">
        <v>294</v>
      </c>
      <c r="I111" s="409"/>
      <c r="J111" s="410"/>
      <c r="K111" s="410"/>
      <c r="L111" s="410"/>
      <c r="M111" s="410"/>
      <c r="N111" s="410">
        <f t="shared" si="19"/>
        <v>294</v>
      </c>
      <c r="O111" s="163"/>
      <c r="P111" s="163"/>
      <c r="Q111" s="163"/>
      <c r="R111" s="575">
        <v>43040</v>
      </c>
      <c r="S111" s="583">
        <v>43252</v>
      </c>
      <c r="T111" s="576" t="s">
        <v>390</v>
      </c>
      <c r="U111" s="584">
        <v>43770</v>
      </c>
      <c r="V111" s="577" t="s">
        <v>246</v>
      </c>
      <c r="W111" s="578"/>
      <c r="X111" s="579"/>
      <c r="Y111" s="579"/>
      <c r="Z111" s="568" t="s">
        <v>391</v>
      </c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522">
        <f>W111/N111</f>
        <v>0</v>
      </c>
      <c r="AL111" s="410"/>
    </row>
    <row r="112" ht="18" hidden="1" customHeight="1" spans="1:38">
      <c r="A112" s="311">
        <v>51</v>
      </c>
      <c r="B112" s="311" t="s">
        <v>392</v>
      </c>
      <c r="C112" s="531" t="s">
        <v>393</v>
      </c>
      <c r="D112" s="531">
        <v>180</v>
      </c>
      <c r="E112" s="364" t="s">
        <v>112</v>
      </c>
      <c r="F112" s="365" t="s">
        <v>113</v>
      </c>
      <c r="G112" s="373">
        <v>88</v>
      </c>
      <c r="H112" s="363">
        <v>309</v>
      </c>
      <c r="I112" s="407">
        <v>635</v>
      </c>
      <c r="J112" s="412">
        <v>42</v>
      </c>
      <c r="K112" s="412"/>
      <c r="L112" s="407"/>
      <c r="M112" s="412"/>
      <c r="N112" s="407">
        <f t="shared" si="19"/>
        <v>351</v>
      </c>
      <c r="O112" s="364" t="s">
        <v>145</v>
      </c>
      <c r="P112" s="364" t="s">
        <v>115</v>
      </c>
      <c r="Q112" s="364"/>
      <c r="R112" s="565">
        <v>42583</v>
      </c>
      <c r="S112" s="565">
        <v>42856</v>
      </c>
      <c r="T112" s="566" t="s">
        <v>118</v>
      </c>
      <c r="U112" s="575">
        <v>42979</v>
      </c>
      <c r="V112" s="566"/>
      <c r="W112" s="569">
        <v>60</v>
      </c>
      <c r="X112" s="570" t="s">
        <v>394</v>
      </c>
      <c r="Y112" s="570">
        <v>15902585100</v>
      </c>
      <c r="Z112" s="599" t="s">
        <v>279</v>
      </c>
      <c r="AA112" s="490"/>
      <c r="AB112" s="491"/>
      <c r="AC112" s="491"/>
      <c r="AD112" s="491"/>
      <c r="AE112" s="491"/>
      <c r="AF112" s="491"/>
      <c r="AG112" s="491"/>
      <c r="AH112" s="491"/>
      <c r="AI112" s="518"/>
      <c r="AJ112" s="364" t="s">
        <v>395</v>
      </c>
      <c r="AK112" s="519">
        <f>W112/N112</f>
        <v>0.170940170940171</v>
      </c>
      <c r="AL112" s="407"/>
    </row>
    <row r="113" ht="18" hidden="1" customHeight="1" spans="1:38">
      <c r="A113" s="367"/>
      <c r="B113" s="367"/>
      <c r="C113" s="532"/>
      <c r="D113" s="532"/>
      <c r="E113" s="369"/>
      <c r="F113" s="365" t="s">
        <v>124</v>
      </c>
      <c r="G113" s="373">
        <v>221</v>
      </c>
      <c r="H113" s="370"/>
      <c r="I113" s="408"/>
      <c r="J113" s="413"/>
      <c r="K113" s="413"/>
      <c r="L113" s="409"/>
      <c r="M113" s="413"/>
      <c r="N113" s="409">
        <f t="shared" si="19"/>
        <v>0</v>
      </c>
      <c r="O113" s="369"/>
      <c r="P113" s="369"/>
      <c r="Q113" s="369"/>
      <c r="R113" s="571"/>
      <c r="S113" s="571"/>
      <c r="T113" s="571"/>
      <c r="U113" s="576"/>
      <c r="V113" s="571"/>
      <c r="W113" s="573"/>
      <c r="X113" s="574"/>
      <c r="Y113" s="574"/>
      <c r="Z113" s="600"/>
      <c r="AA113" s="493"/>
      <c r="AB113" s="494"/>
      <c r="AC113" s="494"/>
      <c r="AD113" s="494"/>
      <c r="AE113" s="494"/>
      <c r="AF113" s="494"/>
      <c r="AG113" s="494"/>
      <c r="AH113" s="494"/>
      <c r="AI113" s="520"/>
      <c r="AJ113" s="369"/>
      <c r="AK113" s="521"/>
      <c r="AL113" s="409"/>
    </row>
    <row r="114" ht="39" hidden="1" customHeight="1" spans="1:38">
      <c r="A114" s="312"/>
      <c r="B114" s="312"/>
      <c r="C114" s="533"/>
      <c r="D114" s="533"/>
      <c r="E114" s="163" t="s">
        <v>125</v>
      </c>
      <c r="F114" s="365"/>
      <c r="G114" s="366"/>
      <c r="H114" s="373">
        <v>326</v>
      </c>
      <c r="I114" s="409"/>
      <c r="J114" s="410"/>
      <c r="K114" s="410"/>
      <c r="L114" s="410"/>
      <c r="M114" s="410">
        <v>240</v>
      </c>
      <c r="N114" s="410">
        <f t="shared" si="19"/>
        <v>566</v>
      </c>
      <c r="O114" s="163"/>
      <c r="P114" s="163"/>
      <c r="Q114" s="163" t="s">
        <v>177</v>
      </c>
      <c r="R114" s="575">
        <v>43009</v>
      </c>
      <c r="S114" s="575">
        <v>43132</v>
      </c>
      <c r="T114" s="576" t="s">
        <v>337</v>
      </c>
      <c r="U114" s="575">
        <v>43435</v>
      </c>
      <c r="V114" s="576" t="s">
        <v>191</v>
      </c>
      <c r="W114" s="578"/>
      <c r="X114" s="579"/>
      <c r="Y114" s="579"/>
      <c r="Z114" s="568" t="s">
        <v>396</v>
      </c>
      <c r="AA114" s="163" t="s">
        <v>182</v>
      </c>
      <c r="AB114" s="163" t="s">
        <v>182</v>
      </c>
      <c r="AC114" s="163" t="s">
        <v>182</v>
      </c>
      <c r="AD114" s="163" t="s">
        <v>182</v>
      </c>
      <c r="AE114" s="163" t="s">
        <v>182</v>
      </c>
      <c r="AF114" s="163" t="s">
        <v>182</v>
      </c>
      <c r="AG114" s="163" t="s">
        <v>182</v>
      </c>
      <c r="AH114" s="163" t="s">
        <v>182</v>
      </c>
      <c r="AI114" s="163" t="s">
        <v>182</v>
      </c>
      <c r="AJ114" s="163"/>
      <c r="AK114" s="522">
        <f>W114/N114</f>
        <v>0</v>
      </c>
      <c r="AL114" s="410"/>
    </row>
    <row r="115" ht="31" customHeight="1" spans="1:38">
      <c r="A115" s="121"/>
      <c r="B115" s="361" t="s">
        <v>397</v>
      </c>
      <c r="C115" s="549">
        <f>C116+C160+C180+C185</f>
        <v>41</v>
      </c>
      <c r="D115" s="549"/>
      <c r="E115" s="550"/>
      <c r="F115" s="549"/>
      <c r="G115" s="551"/>
      <c r="H115" s="549"/>
      <c r="I115" s="554">
        <f t="shared" ref="I115:N115" si="20">I116+I160+I180+I185</f>
        <v>12029</v>
      </c>
      <c r="J115" s="554">
        <f t="shared" si="20"/>
        <v>4094.2</v>
      </c>
      <c r="K115" s="554">
        <f t="shared" si="20"/>
        <v>169</v>
      </c>
      <c r="L115" s="554">
        <f t="shared" si="20"/>
        <v>764</v>
      </c>
      <c r="M115" s="554">
        <f t="shared" si="20"/>
        <v>5912.64</v>
      </c>
      <c r="N115" s="554">
        <f t="shared" si="20"/>
        <v>22968.84</v>
      </c>
      <c r="O115" s="550"/>
      <c r="P115" s="550"/>
      <c r="Q115" s="550"/>
      <c r="R115" s="550"/>
      <c r="S115" s="550"/>
      <c r="T115" s="550"/>
      <c r="U115" s="550"/>
      <c r="V115" s="550"/>
      <c r="W115" s="554">
        <f>W116+W160+W180+W185</f>
        <v>11118.2</v>
      </c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605">
        <f>W115/N115</f>
        <v>0.484055790366427</v>
      </c>
      <c r="AL115" s="606"/>
    </row>
    <row r="116" ht="31" customHeight="1" spans="1:38">
      <c r="A116" s="121" t="s">
        <v>13</v>
      </c>
      <c r="B116" s="121" t="s">
        <v>63</v>
      </c>
      <c r="C116" s="549">
        <v>23</v>
      </c>
      <c r="D116" s="549"/>
      <c r="E116" s="54"/>
      <c r="F116" s="362"/>
      <c r="G116" s="360"/>
      <c r="H116" s="359"/>
      <c r="I116" s="53">
        <f t="shared" ref="I116:N116" si="21">SUM(I117:I159)</f>
        <v>7387</v>
      </c>
      <c r="J116" s="53">
        <f t="shared" si="21"/>
        <v>2163.6</v>
      </c>
      <c r="K116" s="53">
        <f t="shared" si="21"/>
        <v>169</v>
      </c>
      <c r="L116" s="53">
        <f t="shared" si="21"/>
        <v>324</v>
      </c>
      <c r="M116" s="53">
        <f t="shared" si="21"/>
        <v>4390</v>
      </c>
      <c r="N116" s="53">
        <f t="shared" si="21"/>
        <v>14433.6</v>
      </c>
      <c r="O116" s="54"/>
      <c r="P116" s="54"/>
      <c r="Q116" s="54"/>
      <c r="R116" s="54"/>
      <c r="S116" s="54"/>
      <c r="T116" s="54"/>
      <c r="U116" s="54"/>
      <c r="V116" s="54"/>
      <c r="W116" s="53">
        <f>SUM(W117:W159)</f>
        <v>6610.2</v>
      </c>
      <c r="X116" s="550"/>
      <c r="Y116" s="550"/>
      <c r="Z116" s="550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16">
        <f>W116/N116</f>
        <v>0.457973062853342</v>
      </c>
      <c r="AL116" s="410"/>
    </row>
    <row r="117" ht="39" hidden="1" customHeight="1" spans="1:38">
      <c r="A117" s="69">
        <v>52</v>
      </c>
      <c r="B117" s="552" t="s">
        <v>398</v>
      </c>
      <c r="C117" s="382" t="s">
        <v>399</v>
      </c>
      <c r="D117" s="382">
        <v>180</v>
      </c>
      <c r="E117" s="163" t="s">
        <v>125</v>
      </c>
      <c r="F117" s="365"/>
      <c r="G117" s="366"/>
      <c r="H117" s="373">
        <v>324</v>
      </c>
      <c r="I117" s="410">
        <v>324</v>
      </c>
      <c r="J117" s="410">
        <v>248</v>
      </c>
      <c r="K117" s="410"/>
      <c r="L117" s="410"/>
      <c r="M117" s="410"/>
      <c r="N117" s="410">
        <f t="shared" ref="N117:N159" si="22">H117+J117+K117+L117+M117</f>
        <v>572</v>
      </c>
      <c r="O117" s="163" t="s">
        <v>400</v>
      </c>
      <c r="P117" s="163" t="s">
        <v>115</v>
      </c>
      <c r="Q117" s="163"/>
      <c r="R117" s="585">
        <v>42736</v>
      </c>
      <c r="S117" s="585">
        <v>42795</v>
      </c>
      <c r="T117" s="585">
        <v>42826</v>
      </c>
      <c r="U117" s="585">
        <v>43070</v>
      </c>
      <c r="V117" s="163" t="s">
        <v>401</v>
      </c>
      <c r="W117" s="410">
        <v>324</v>
      </c>
      <c r="X117" s="586" t="s">
        <v>402</v>
      </c>
      <c r="Y117" s="586" t="s">
        <v>403</v>
      </c>
      <c r="Z117" s="586"/>
      <c r="AA117" s="163" t="s">
        <v>132</v>
      </c>
      <c r="AB117" s="163" t="s">
        <v>132</v>
      </c>
      <c r="AC117" s="163" t="s">
        <v>142</v>
      </c>
      <c r="AD117" s="163" t="s">
        <v>132</v>
      </c>
      <c r="AE117" s="163" t="s">
        <v>132</v>
      </c>
      <c r="AF117" s="163" t="s">
        <v>132</v>
      </c>
      <c r="AG117" s="163" t="s">
        <v>132</v>
      </c>
      <c r="AH117" s="163" t="s">
        <v>132</v>
      </c>
      <c r="AI117" s="163" t="s">
        <v>142</v>
      </c>
      <c r="AJ117" s="163" t="s">
        <v>193</v>
      </c>
      <c r="AK117" s="522">
        <f>W117/N117</f>
        <v>0.566433566433566</v>
      </c>
      <c r="AL117" s="410"/>
    </row>
    <row r="118" ht="32" hidden="1" customHeight="1" spans="1:38">
      <c r="A118" s="311">
        <v>53</v>
      </c>
      <c r="B118" s="542" t="s">
        <v>398</v>
      </c>
      <c r="C118" s="377" t="s">
        <v>404</v>
      </c>
      <c r="D118" s="377">
        <v>115</v>
      </c>
      <c r="E118" s="163" t="s">
        <v>183</v>
      </c>
      <c r="F118" s="365"/>
      <c r="G118" s="366">
        <v>119</v>
      </c>
      <c r="H118" s="363">
        <v>170</v>
      </c>
      <c r="I118" s="407">
        <v>170</v>
      </c>
      <c r="J118" s="407">
        <v>157.6</v>
      </c>
      <c r="K118" s="410"/>
      <c r="L118" s="410"/>
      <c r="M118" s="407"/>
      <c r="N118" s="407">
        <f t="shared" si="22"/>
        <v>327.6</v>
      </c>
      <c r="O118" s="364" t="s">
        <v>405</v>
      </c>
      <c r="P118" s="364" t="s">
        <v>127</v>
      </c>
      <c r="Q118" s="364"/>
      <c r="R118" s="587">
        <v>42705</v>
      </c>
      <c r="S118" s="585">
        <v>42887</v>
      </c>
      <c r="T118" s="585">
        <v>43132</v>
      </c>
      <c r="U118" s="585">
        <v>43221</v>
      </c>
      <c r="V118" s="163" t="s">
        <v>401</v>
      </c>
      <c r="W118" s="588">
        <v>170</v>
      </c>
      <c r="X118" s="586" t="s">
        <v>406</v>
      </c>
      <c r="Y118" s="586" t="s">
        <v>407</v>
      </c>
      <c r="Z118" s="601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519">
        <f>W118/N118</f>
        <v>0.518925518925519</v>
      </c>
      <c r="AL118" s="407"/>
    </row>
    <row r="119" ht="32" hidden="1" customHeight="1" spans="1:38">
      <c r="A119" s="312"/>
      <c r="B119" s="544"/>
      <c r="C119" s="380"/>
      <c r="D119" s="380"/>
      <c r="E119" s="553" t="s">
        <v>125</v>
      </c>
      <c r="F119" s="365"/>
      <c r="G119" s="366">
        <v>51</v>
      </c>
      <c r="H119" s="370"/>
      <c r="I119" s="409"/>
      <c r="J119" s="409"/>
      <c r="K119" s="410"/>
      <c r="L119" s="410"/>
      <c r="M119" s="409"/>
      <c r="N119" s="409">
        <f t="shared" si="22"/>
        <v>0</v>
      </c>
      <c r="O119" s="369"/>
      <c r="P119" s="369"/>
      <c r="Q119" s="369"/>
      <c r="R119" s="587">
        <v>42705</v>
      </c>
      <c r="S119" s="585">
        <v>42887</v>
      </c>
      <c r="T119" s="585">
        <v>43132</v>
      </c>
      <c r="U119" s="585">
        <v>43221</v>
      </c>
      <c r="V119" s="163" t="s">
        <v>401</v>
      </c>
      <c r="W119" s="589"/>
      <c r="X119" s="586" t="s">
        <v>406</v>
      </c>
      <c r="Y119" s="586" t="s">
        <v>407</v>
      </c>
      <c r="Z119" s="602"/>
      <c r="AA119" s="163"/>
      <c r="AB119" s="163"/>
      <c r="AC119" s="163"/>
      <c r="AD119" s="163"/>
      <c r="AE119" s="163"/>
      <c r="AF119" s="163" t="s">
        <v>132</v>
      </c>
      <c r="AG119" s="163"/>
      <c r="AH119" s="163"/>
      <c r="AI119" s="163"/>
      <c r="AJ119" s="163" t="s">
        <v>408</v>
      </c>
      <c r="AK119" s="521"/>
      <c r="AL119" s="409"/>
    </row>
    <row r="120" ht="27" hidden="1" customHeight="1" spans="1:38">
      <c r="A120" s="311">
        <v>54</v>
      </c>
      <c r="B120" s="542" t="s">
        <v>398</v>
      </c>
      <c r="C120" s="546" t="s">
        <v>409</v>
      </c>
      <c r="D120" s="546">
        <v>330</v>
      </c>
      <c r="E120" s="163" t="s">
        <v>125</v>
      </c>
      <c r="F120" s="365"/>
      <c r="G120" s="366"/>
      <c r="H120" s="373">
        <v>313</v>
      </c>
      <c r="I120" s="407">
        <v>432</v>
      </c>
      <c r="J120" s="410"/>
      <c r="K120" s="410"/>
      <c r="L120" s="410"/>
      <c r="M120" s="410"/>
      <c r="N120" s="410">
        <f t="shared" si="22"/>
        <v>313</v>
      </c>
      <c r="O120" s="163"/>
      <c r="P120" s="163"/>
      <c r="Q120" s="163" t="s">
        <v>177</v>
      </c>
      <c r="R120" s="587">
        <v>43040</v>
      </c>
      <c r="S120" s="587">
        <v>43252</v>
      </c>
      <c r="T120" s="587">
        <v>43282</v>
      </c>
      <c r="U120" s="587">
        <v>43435</v>
      </c>
      <c r="V120" s="163"/>
      <c r="W120" s="407">
        <v>201.8</v>
      </c>
      <c r="X120" s="586" t="s">
        <v>410</v>
      </c>
      <c r="Y120" s="586" t="s">
        <v>411</v>
      </c>
      <c r="Z120" s="60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522">
        <f>W120/N120</f>
        <v>0.644728434504792</v>
      </c>
      <c r="AL120" s="410"/>
    </row>
    <row r="121" ht="27" hidden="1" customHeight="1" spans="1:38">
      <c r="A121" s="312"/>
      <c r="B121" s="544"/>
      <c r="C121" s="548"/>
      <c r="D121" s="548"/>
      <c r="E121" s="163" t="s">
        <v>183</v>
      </c>
      <c r="F121" s="365"/>
      <c r="G121" s="366">
        <v>119</v>
      </c>
      <c r="H121" s="373">
        <v>119</v>
      </c>
      <c r="I121" s="409"/>
      <c r="J121" s="410"/>
      <c r="K121" s="410"/>
      <c r="L121" s="410"/>
      <c r="M121" s="410"/>
      <c r="N121" s="410">
        <f t="shared" si="22"/>
        <v>119</v>
      </c>
      <c r="O121" s="163"/>
      <c r="P121" s="163"/>
      <c r="Q121" s="163" t="s">
        <v>177</v>
      </c>
      <c r="R121" s="587">
        <v>43040</v>
      </c>
      <c r="S121" s="587">
        <v>43252</v>
      </c>
      <c r="T121" s="587">
        <v>43282</v>
      </c>
      <c r="U121" s="587">
        <v>43435</v>
      </c>
      <c r="V121" s="163"/>
      <c r="W121" s="409"/>
      <c r="X121" s="586" t="s">
        <v>410</v>
      </c>
      <c r="Y121" s="586" t="s">
        <v>411</v>
      </c>
      <c r="Z121" s="604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522">
        <f>W121/N121</f>
        <v>0</v>
      </c>
      <c r="AL121" s="410"/>
    </row>
    <row r="122" ht="18" hidden="1" customHeight="1" spans="1:38">
      <c r="A122" s="311">
        <v>55</v>
      </c>
      <c r="B122" s="311" t="s">
        <v>398</v>
      </c>
      <c r="C122" s="363" t="s">
        <v>412</v>
      </c>
      <c r="D122" s="363">
        <v>45</v>
      </c>
      <c r="E122" s="364" t="s">
        <v>112</v>
      </c>
      <c r="F122" s="365" t="s">
        <v>113</v>
      </c>
      <c r="G122" s="373">
        <v>0</v>
      </c>
      <c r="H122" s="363">
        <v>110</v>
      </c>
      <c r="I122" s="407">
        <v>479</v>
      </c>
      <c r="J122" s="72"/>
      <c r="K122" s="72"/>
      <c r="L122" s="407"/>
      <c r="M122" s="72">
        <v>85</v>
      </c>
      <c r="N122" s="407">
        <f t="shared" si="22"/>
        <v>195</v>
      </c>
      <c r="O122" s="364" t="s">
        <v>413</v>
      </c>
      <c r="P122" s="364"/>
      <c r="Q122" s="364"/>
      <c r="R122" s="590" t="s">
        <v>414</v>
      </c>
      <c r="S122" s="591">
        <v>43059</v>
      </c>
      <c r="T122" s="591">
        <v>43067</v>
      </c>
      <c r="U122" s="591">
        <v>43097</v>
      </c>
      <c r="V122" s="364"/>
      <c r="W122" s="407">
        <v>479</v>
      </c>
      <c r="X122" s="586" t="s">
        <v>415</v>
      </c>
      <c r="Y122" s="586"/>
      <c r="Z122" s="364"/>
      <c r="AA122" s="490"/>
      <c r="AB122" s="491"/>
      <c r="AC122" s="491"/>
      <c r="AD122" s="491"/>
      <c r="AE122" s="491"/>
      <c r="AF122" s="491"/>
      <c r="AG122" s="491"/>
      <c r="AH122" s="491"/>
      <c r="AI122" s="518"/>
      <c r="AJ122" s="364"/>
      <c r="AK122" s="519">
        <f>W122/N122</f>
        <v>2.45641025641026</v>
      </c>
      <c r="AL122" s="407"/>
    </row>
    <row r="123" ht="18" hidden="1" customHeight="1" spans="1:38">
      <c r="A123" s="367"/>
      <c r="B123" s="367"/>
      <c r="C123" s="368"/>
      <c r="D123" s="368"/>
      <c r="E123" s="369"/>
      <c r="F123" s="365" t="s">
        <v>124</v>
      </c>
      <c r="G123" s="373">
        <v>110</v>
      </c>
      <c r="H123" s="370"/>
      <c r="I123" s="408"/>
      <c r="J123" s="73"/>
      <c r="K123" s="73"/>
      <c r="L123" s="409"/>
      <c r="M123" s="73"/>
      <c r="N123" s="409">
        <f t="shared" si="22"/>
        <v>0</v>
      </c>
      <c r="O123" s="369"/>
      <c r="P123" s="369"/>
      <c r="Q123" s="369"/>
      <c r="R123" s="592"/>
      <c r="S123" s="593"/>
      <c r="T123" s="593"/>
      <c r="U123" s="593"/>
      <c r="V123" s="369"/>
      <c r="W123" s="409"/>
      <c r="X123" s="586"/>
      <c r="Y123" s="586"/>
      <c r="Z123" s="416"/>
      <c r="AA123" s="493"/>
      <c r="AB123" s="494"/>
      <c r="AC123" s="494"/>
      <c r="AD123" s="494"/>
      <c r="AE123" s="494"/>
      <c r="AF123" s="494"/>
      <c r="AG123" s="494"/>
      <c r="AH123" s="494"/>
      <c r="AI123" s="520"/>
      <c r="AJ123" s="369"/>
      <c r="AK123" s="521"/>
      <c r="AL123" s="409"/>
    </row>
    <row r="124" ht="29" hidden="1" customHeight="1" spans="1:38">
      <c r="A124" s="312"/>
      <c r="B124" s="312"/>
      <c r="C124" s="370"/>
      <c r="D124" s="370"/>
      <c r="E124" s="163" t="s">
        <v>125</v>
      </c>
      <c r="F124" s="365"/>
      <c r="G124" s="366"/>
      <c r="H124" s="373">
        <v>369</v>
      </c>
      <c r="I124" s="409"/>
      <c r="J124" s="410"/>
      <c r="K124" s="410"/>
      <c r="L124" s="410"/>
      <c r="M124" s="410">
        <v>281</v>
      </c>
      <c r="N124" s="410">
        <f t="shared" si="22"/>
        <v>650</v>
      </c>
      <c r="O124" s="163" t="s">
        <v>201</v>
      </c>
      <c r="P124" s="163" t="s">
        <v>202</v>
      </c>
      <c r="Q124" s="163"/>
      <c r="R124" s="163"/>
      <c r="S124" s="163"/>
      <c r="T124" s="163"/>
      <c r="U124" s="163"/>
      <c r="V124" s="163"/>
      <c r="W124" s="410"/>
      <c r="X124" s="586"/>
      <c r="Y124" s="586"/>
      <c r="Z124" s="369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522">
        <f>W124/N124</f>
        <v>0</v>
      </c>
      <c r="AL124" s="410"/>
    </row>
    <row r="125" ht="18" hidden="1" customHeight="1" spans="1:38">
      <c r="A125" s="311">
        <v>56</v>
      </c>
      <c r="B125" s="311" t="s">
        <v>398</v>
      </c>
      <c r="C125" s="363" t="s">
        <v>416</v>
      </c>
      <c r="D125" s="363">
        <v>45</v>
      </c>
      <c r="E125" s="364" t="s">
        <v>112</v>
      </c>
      <c r="F125" s="365" t="s">
        <v>113</v>
      </c>
      <c r="G125" s="373">
        <v>0</v>
      </c>
      <c r="H125" s="363">
        <v>98</v>
      </c>
      <c r="I125" s="407">
        <v>98</v>
      </c>
      <c r="J125" s="407"/>
      <c r="K125" s="407"/>
      <c r="L125" s="407"/>
      <c r="M125" s="407"/>
      <c r="N125" s="407">
        <f t="shared" si="22"/>
        <v>98</v>
      </c>
      <c r="O125" s="364"/>
      <c r="P125" s="364"/>
      <c r="Q125" s="364" t="s">
        <v>313</v>
      </c>
      <c r="R125" s="364" t="s">
        <v>417</v>
      </c>
      <c r="S125" s="364"/>
      <c r="T125" s="364"/>
      <c r="U125" s="364" t="s">
        <v>182</v>
      </c>
      <c r="V125" s="364"/>
      <c r="W125" s="407"/>
      <c r="X125" s="586" t="s">
        <v>418</v>
      </c>
      <c r="Y125" s="586">
        <v>18212910999</v>
      </c>
      <c r="Z125" s="364"/>
      <c r="AA125" s="490"/>
      <c r="AB125" s="491"/>
      <c r="AC125" s="491"/>
      <c r="AD125" s="491"/>
      <c r="AE125" s="491"/>
      <c r="AF125" s="491"/>
      <c r="AG125" s="491"/>
      <c r="AH125" s="491"/>
      <c r="AI125" s="518"/>
      <c r="AJ125" s="364"/>
      <c r="AK125" s="519">
        <f>W125/N125</f>
        <v>0</v>
      </c>
      <c r="AL125" s="407"/>
    </row>
    <row r="126" ht="18" hidden="1" customHeight="1" spans="1:38">
      <c r="A126" s="312"/>
      <c r="B126" s="312"/>
      <c r="C126" s="370"/>
      <c r="D126" s="370"/>
      <c r="E126" s="369"/>
      <c r="F126" s="365" t="s">
        <v>124</v>
      </c>
      <c r="G126" s="373">
        <v>98</v>
      </c>
      <c r="H126" s="370"/>
      <c r="I126" s="409"/>
      <c r="J126" s="73"/>
      <c r="K126" s="73"/>
      <c r="L126" s="409"/>
      <c r="M126" s="73"/>
      <c r="N126" s="409">
        <f t="shared" si="22"/>
        <v>0</v>
      </c>
      <c r="O126" s="369"/>
      <c r="P126" s="369"/>
      <c r="Q126" s="369"/>
      <c r="R126" s="369"/>
      <c r="S126" s="369"/>
      <c r="T126" s="369"/>
      <c r="U126" s="369"/>
      <c r="V126" s="369"/>
      <c r="W126" s="409"/>
      <c r="X126" s="586" t="s">
        <v>418</v>
      </c>
      <c r="Y126" s="586">
        <v>18212910999</v>
      </c>
      <c r="Z126" s="369"/>
      <c r="AA126" s="493"/>
      <c r="AB126" s="494"/>
      <c r="AC126" s="494"/>
      <c r="AD126" s="494"/>
      <c r="AE126" s="494"/>
      <c r="AF126" s="494"/>
      <c r="AG126" s="494"/>
      <c r="AH126" s="494"/>
      <c r="AI126" s="520"/>
      <c r="AJ126" s="369"/>
      <c r="AK126" s="521"/>
      <c r="AL126" s="409"/>
    </row>
    <row r="127" ht="18" hidden="1" customHeight="1" spans="1:38">
      <c r="A127" s="311">
        <v>57</v>
      </c>
      <c r="B127" s="311" t="s">
        <v>398</v>
      </c>
      <c r="C127" s="363" t="s">
        <v>419</v>
      </c>
      <c r="D127" s="363">
        <v>60</v>
      </c>
      <c r="E127" s="364" t="s">
        <v>112</v>
      </c>
      <c r="F127" s="365" t="s">
        <v>113</v>
      </c>
      <c r="G127" s="373">
        <v>0</v>
      </c>
      <c r="H127" s="363">
        <v>98</v>
      </c>
      <c r="I127" s="407">
        <v>475</v>
      </c>
      <c r="J127" s="72"/>
      <c r="K127" s="72"/>
      <c r="L127" s="407"/>
      <c r="M127" s="72"/>
      <c r="N127" s="407">
        <f t="shared" si="22"/>
        <v>98</v>
      </c>
      <c r="O127" s="364"/>
      <c r="P127" s="364"/>
      <c r="Q127" s="364" t="s">
        <v>313</v>
      </c>
      <c r="R127" s="594">
        <v>43282</v>
      </c>
      <c r="S127" s="585"/>
      <c r="T127" s="585"/>
      <c r="U127" s="594" t="s">
        <v>182</v>
      </c>
      <c r="V127" s="364"/>
      <c r="W127" s="407"/>
      <c r="X127" s="586"/>
      <c r="Y127" s="586"/>
      <c r="Z127" s="364"/>
      <c r="AA127" s="490"/>
      <c r="AB127" s="491"/>
      <c r="AC127" s="491"/>
      <c r="AD127" s="491"/>
      <c r="AE127" s="491"/>
      <c r="AF127" s="491"/>
      <c r="AG127" s="491"/>
      <c r="AH127" s="491"/>
      <c r="AI127" s="518"/>
      <c r="AJ127" s="364"/>
      <c r="AK127" s="519">
        <f>W127/N127</f>
        <v>0</v>
      </c>
      <c r="AL127" s="407"/>
    </row>
    <row r="128" ht="18" hidden="1" customHeight="1" spans="1:38">
      <c r="A128" s="367"/>
      <c r="B128" s="367"/>
      <c r="C128" s="368"/>
      <c r="D128" s="368"/>
      <c r="E128" s="369"/>
      <c r="F128" s="365" t="s">
        <v>124</v>
      </c>
      <c r="G128" s="373">
        <v>98</v>
      </c>
      <c r="H128" s="370"/>
      <c r="I128" s="408"/>
      <c r="J128" s="73"/>
      <c r="K128" s="73"/>
      <c r="L128" s="409"/>
      <c r="M128" s="73"/>
      <c r="N128" s="409">
        <f t="shared" si="22"/>
        <v>0</v>
      </c>
      <c r="O128" s="369"/>
      <c r="P128" s="369"/>
      <c r="Q128" s="369"/>
      <c r="R128" s="595"/>
      <c r="S128" s="585"/>
      <c r="T128" s="585"/>
      <c r="U128" s="596"/>
      <c r="V128" s="369"/>
      <c r="W128" s="409"/>
      <c r="X128" s="586"/>
      <c r="Y128" s="586"/>
      <c r="Z128" s="416"/>
      <c r="AA128" s="493"/>
      <c r="AB128" s="494"/>
      <c r="AC128" s="494"/>
      <c r="AD128" s="494"/>
      <c r="AE128" s="494"/>
      <c r="AF128" s="494"/>
      <c r="AG128" s="494"/>
      <c r="AH128" s="494"/>
      <c r="AI128" s="520"/>
      <c r="AJ128" s="369"/>
      <c r="AK128" s="521"/>
      <c r="AL128" s="409"/>
    </row>
    <row r="129" ht="28" hidden="1" customHeight="1" spans="1:38">
      <c r="A129" s="367"/>
      <c r="B129" s="367"/>
      <c r="C129" s="368"/>
      <c r="D129" s="368"/>
      <c r="E129" s="163" t="s">
        <v>125</v>
      </c>
      <c r="F129" s="365"/>
      <c r="G129" s="366"/>
      <c r="H129" s="373">
        <v>326</v>
      </c>
      <c r="I129" s="408"/>
      <c r="J129" s="410"/>
      <c r="K129" s="410"/>
      <c r="L129" s="410"/>
      <c r="M129" s="410">
        <v>240</v>
      </c>
      <c r="N129" s="410">
        <f t="shared" si="22"/>
        <v>566</v>
      </c>
      <c r="O129" s="163"/>
      <c r="P129" s="163"/>
      <c r="Q129" s="163" t="s">
        <v>177</v>
      </c>
      <c r="R129" s="595"/>
      <c r="S129" s="163"/>
      <c r="T129" s="163"/>
      <c r="U129" s="585" t="s">
        <v>182</v>
      </c>
      <c r="V129" s="163"/>
      <c r="W129" s="410">
        <v>391.4</v>
      </c>
      <c r="X129" s="586"/>
      <c r="Y129" s="586"/>
      <c r="Z129" s="416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522">
        <f t="shared" ref="AK129:AK136" si="23">W129/N129</f>
        <v>0.691519434628975</v>
      </c>
      <c r="AL129" s="410"/>
    </row>
    <row r="130" ht="28" hidden="1" customHeight="1" spans="1:38">
      <c r="A130" s="312"/>
      <c r="B130" s="312"/>
      <c r="C130" s="370"/>
      <c r="D130" s="370"/>
      <c r="E130" s="163" t="s">
        <v>420</v>
      </c>
      <c r="F130" s="365"/>
      <c r="G130" s="366">
        <v>51</v>
      </c>
      <c r="H130" s="373">
        <v>51</v>
      </c>
      <c r="I130" s="409"/>
      <c r="J130" s="410"/>
      <c r="K130" s="410"/>
      <c r="L130" s="410"/>
      <c r="M130" s="410"/>
      <c r="N130" s="410">
        <f t="shared" si="22"/>
        <v>51</v>
      </c>
      <c r="O130" s="163"/>
      <c r="P130" s="163"/>
      <c r="Q130" s="163"/>
      <c r="R130" s="596"/>
      <c r="S130" s="163"/>
      <c r="T130" s="163"/>
      <c r="U130" s="585"/>
      <c r="V130" s="163"/>
      <c r="W130" s="410"/>
      <c r="X130" s="586"/>
      <c r="Y130" s="586"/>
      <c r="Z130" s="369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522">
        <f t="shared" si="23"/>
        <v>0</v>
      </c>
      <c r="AL130" s="410"/>
    </row>
    <row r="131" ht="39" hidden="1" customHeight="1" spans="1:38">
      <c r="A131" s="69">
        <v>58</v>
      </c>
      <c r="B131" s="69" t="s">
        <v>421</v>
      </c>
      <c r="C131" s="373" t="s">
        <v>422</v>
      </c>
      <c r="D131" s="373">
        <v>45</v>
      </c>
      <c r="E131" s="163" t="s">
        <v>125</v>
      </c>
      <c r="F131" s="365"/>
      <c r="G131" s="366"/>
      <c r="H131" s="373">
        <v>354</v>
      </c>
      <c r="I131" s="410">
        <v>354</v>
      </c>
      <c r="J131" s="410">
        <v>296</v>
      </c>
      <c r="K131" s="410"/>
      <c r="L131" s="410"/>
      <c r="M131" s="410"/>
      <c r="N131" s="410">
        <f t="shared" si="22"/>
        <v>650</v>
      </c>
      <c r="O131" s="163" t="s">
        <v>405</v>
      </c>
      <c r="P131" s="163" t="s">
        <v>127</v>
      </c>
      <c r="Q131" s="163"/>
      <c r="R131" s="585">
        <v>43040</v>
      </c>
      <c r="S131" s="585" t="s">
        <v>423</v>
      </c>
      <c r="T131" s="609">
        <v>43216</v>
      </c>
      <c r="U131" s="585" t="s">
        <v>201</v>
      </c>
      <c r="V131" s="163" t="s">
        <v>424</v>
      </c>
      <c r="W131" s="410">
        <v>354</v>
      </c>
      <c r="X131" s="66" t="s">
        <v>425</v>
      </c>
      <c r="Y131" s="364">
        <v>15197210168</v>
      </c>
      <c r="Z131" s="163"/>
      <c r="AA131" s="163" t="s">
        <v>132</v>
      </c>
      <c r="AB131" s="163" t="s">
        <v>132</v>
      </c>
      <c r="AC131" s="163" t="s">
        <v>132</v>
      </c>
      <c r="AD131" s="163" t="s">
        <v>132</v>
      </c>
      <c r="AE131" s="163" t="s">
        <v>132</v>
      </c>
      <c r="AF131" s="163" t="s">
        <v>132</v>
      </c>
      <c r="AG131" s="163" t="s">
        <v>132</v>
      </c>
      <c r="AH131" s="163" t="s">
        <v>132</v>
      </c>
      <c r="AI131" s="163" t="s">
        <v>132</v>
      </c>
      <c r="AJ131" s="163" t="s">
        <v>193</v>
      </c>
      <c r="AK131" s="522">
        <f t="shared" si="23"/>
        <v>0.544615384615385</v>
      </c>
      <c r="AL131" s="410"/>
    </row>
    <row r="132" ht="39" hidden="1" customHeight="1" spans="1:38">
      <c r="A132" s="311">
        <v>59</v>
      </c>
      <c r="B132" s="311" t="s">
        <v>421</v>
      </c>
      <c r="C132" s="363" t="s">
        <v>426</v>
      </c>
      <c r="D132" s="363">
        <v>30</v>
      </c>
      <c r="E132" s="163" t="s">
        <v>125</v>
      </c>
      <c r="F132" s="365"/>
      <c r="G132" s="366"/>
      <c r="H132" s="373">
        <v>150</v>
      </c>
      <c r="I132" s="407">
        <v>269</v>
      </c>
      <c r="J132" s="410">
        <v>500</v>
      </c>
      <c r="K132" s="410"/>
      <c r="L132" s="410"/>
      <c r="M132" s="410"/>
      <c r="N132" s="410">
        <f t="shared" si="22"/>
        <v>650</v>
      </c>
      <c r="O132" s="163" t="s">
        <v>427</v>
      </c>
      <c r="P132" s="163" t="s">
        <v>127</v>
      </c>
      <c r="Q132" s="163"/>
      <c r="R132" s="585">
        <v>43040</v>
      </c>
      <c r="S132" s="585">
        <v>43040</v>
      </c>
      <c r="T132" s="585">
        <v>43040</v>
      </c>
      <c r="U132" s="585">
        <v>43252</v>
      </c>
      <c r="V132" s="163" t="s">
        <v>424</v>
      </c>
      <c r="W132" s="407">
        <v>269</v>
      </c>
      <c r="X132" s="66"/>
      <c r="Y132" s="416"/>
      <c r="Z132" s="364"/>
      <c r="AA132" s="163" t="s">
        <v>132</v>
      </c>
      <c r="AB132" s="163" t="s">
        <v>132</v>
      </c>
      <c r="AC132" s="163" t="s">
        <v>132</v>
      </c>
      <c r="AD132" s="163" t="s">
        <v>132</v>
      </c>
      <c r="AE132" s="163" t="s">
        <v>132</v>
      </c>
      <c r="AF132" s="163" t="s">
        <v>132</v>
      </c>
      <c r="AG132" s="163" t="s">
        <v>132</v>
      </c>
      <c r="AH132" s="163" t="s">
        <v>132</v>
      </c>
      <c r="AI132" s="163" t="s">
        <v>132</v>
      </c>
      <c r="AJ132" s="163" t="s">
        <v>193</v>
      </c>
      <c r="AK132" s="522">
        <f t="shared" si="23"/>
        <v>0.413846153846154</v>
      </c>
      <c r="AL132" s="410"/>
    </row>
    <row r="133" ht="39" hidden="1" customHeight="1" spans="1:38">
      <c r="A133" s="312"/>
      <c r="B133" s="312"/>
      <c r="C133" s="370"/>
      <c r="D133" s="370"/>
      <c r="E133" s="163" t="s">
        <v>183</v>
      </c>
      <c r="F133" s="365"/>
      <c r="G133" s="366">
        <v>119</v>
      </c>
      <c r="H133" s="373">
        <v>119</v>
      </c>
      <c r="I133" s="409"/>
      <c r="J133" s="410"/>
      <c r="K133" s="410"/>
      <c r="L133" s="410"/>
      <c r="M133" s="410"/>
      <c r="N133" s="410">
        <f t="shared" si="22"/>
        <v>119</v>
      </c>
      <c r="O133" s="163"/>
      <c r="P133" s="163"/>
      <c r="Q133" s="163"/>
      <c r="R133" s="585">
        <v>43040</v>
      </c>
      <c r="S133" s="585">
        <v>43132</v>
      </c>
      <c r="T133" s="585">
        <v>43132</v>
      </c>
      <c r="U133" s="585">
        <v>43191</v>
      </c>
      <c r="V133" s="163" t="s">
        <v>428</v>
      </c>
      <c r="W133" s="409"/>
      <c r="X133" s="66"/>
      <c r="Y133" s="369"/>
      <c r="Z133" s="369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522">
        <f t="shared" si="23"/>
        <v>0</v>
      </c>
      <c r="AL133" s="410"/>
    </row>
    <row r="134" ht="39" hidden="1" customHeight="1" spans="1:38">
      <c r="A134" s="69">
        <v>60</v>
      </c>
      <c r="B134" s="69" t="s">
        <v>429</v>
      </c>
      <c r="C134" s="373" t="s">
        <v>430</v>
      </c>
      <c r="D134" s="373">
        <v>45</v>
      </c>
      <c r="E134" s="163" t="s">
        <v>125</v>
      </c>
      <c r="F134" s="365"/>
      <c r="G134" s="366"/>
      <c r="H134" s="373">
        <v>124</v>
      </c>
      <c r="I134" s="410">
        <v>124</v>
      </c>
      <c r="J134" s="410">
        <v>526</v>
      </c>
      <c r="K134" s="410"/>
      <c r="L134" s="410"/>
      <c r="M134" s="410"/>
      <c r="N134" s="410">
        <f t="shared" si="22"/>
        <v>650</v>
      </c>
      <c r="O134" s="163" t="s">
        <v>158</v>
      </c>
      <c r="P134" s="163" t="s">
        <v>127</v>
      </c>
      <c r="Q134" s="163"/>
      <c r="R134" s="163"/>
      <c r="S134" s="163"/>
      <c r="T134" s="163"/>
      <c r="U134" s="163"/>
      <c r="V134" s="163"/>
      <c r="W134" s="410">
        <v>124</v>
      </c>
      <c r="X134" s="163" t="s">
        <v>431</v>
      </c>
      <c r="Y134" s="163">
        <v>13985915778</v>
      </c>
      <c r="Z134" s="163"/>
      <c r="AA134" s="163" t="s">
        <v>132</v>
      </c>
      <c r="AB134" s="163" t="s">
        <v>132</v>
      </c>
      <c r="AC134" s="163" t="s">
        <v>132</v>
      </c>
      <c r="AD134" s="163" t="s">
        <v>132</v>
      </c>
      <c r="AE134" s="163" t="s">
        <v>132</v>
      </c>
      <c r="AF134" s="163" t="s">
        <v>132</v>
      </c>
      <c r="AG134" s="163" t="s">
        <v>132</v>
      </c>
      <c r="AH134" s="163" t="s">
        <v>132</v>
      </c>
      <c r="AI134" s="163" t="s">
        <v>132</v>
      </c>
      <c r="AJ134" s="163" t="s">
        <v>193</v>
      </c>
      <c r="AK134" s="522">
        <f t="shared" si="23"/>
        <v>0.190769230769231</v>
      </c>
      <c r="AL134" s="410"/>
    </row>
    <row r="135" ht="39" hidden="1" customHeight="1" spans="1:38">
      <c r="A135" s="69">
        <v>61</v>
      </c>
      <c r="B135" s="69" t="s">
        <v>432</v>
      </c>
      <c r="C135" s="373" t="s">
        <v>433</v>
      </c>
      <c r="D135" s="373">
        <v>30</v>
      </c>
      <c r="E135" s="163" t="s">
        <v>125</v>
      </c>
      <c r="F135" s="365"/>
      <c r="G135" s="366"/>
      <c r="H135" s="373">
        <v>368</v>
      </c>
      <c r="I135" s="410">
        <v>368</v>
      </c>
      <c r="J135" s="410">
        <v>204</v>
      </c>
      <c r="K135" s="410"/>
      <c r="L135" s="410"/>
      <c r="M135" s="410"/>
      <c r="N135" s="410">
        <f t="shared" si="22"/>
        <v>572</v>
      </c>
      <c r="O135" s="163" t="s">
        <v>434</v>
      </c>
      <c r="P135" s="163" t="s">
        <v>127</v>
      </c>
      <c r="Q135" s="163" t="s">
        <v>177</v>
      </c>
      <c r="R135" s="610">
        <v>42948</v>
      </c>
      <c r="S135" s="610">
        <v>42979</v>
      </c>
      <c r="T135" s="610">
        <v>43009</v>
      </c>
      <c r="U135" s="610">
        <v>43172</v>
      </c>
      <c r="V135" s="163"/>
      <c r="W135" s="450">
        <v>368</v>
      </c>
      <c r="X135" s="163" t="s">
        <v>435</v>
      </c>
      <c r="Y135" s="163">
        <v>18708660575</v>
      </c>
      <c r="Z135" s="163"/>
      <c r="AA135" s="163" t="s">
        <v>132</v>
      </c>
      <c r="AB135" s="163" t="s">
        <v>132</v>
      </c>
      <c r="AC135" s="163" t="s">
        <v>142</v>
      </c>
      <c r="AD135" s="163" t="s">
        <v>132</v>
      </c>
      <c r="AE135" s="163" t="s">
        <v>132</v>
      </c>
      <c r="AF135" s="163" t="s">
        <v>132</v>
      </c>
      <c r="AG135" s="163" t="s">
        <v>132</v>
      </c>
      <c r="AH135" s="163" t="s">
        <v>132</v>
      </c>
      <c r="AI135" s="163" t="s">
        <v>142</v>
      </c>
      <c r="AJ135" s="163" t="s">
        <v>193</v>
      </c>
      <c r="AK135" s="522">
        <f t="shared" si="23"/>
        <v>0.643356643356643</v>
      </c>
      <c r="AL135" s="410"/>
    </row>
    <row r="136" ht="18" hidden="1" customHeight="1" spans="1:38">
      <c r="A136" s="311">
        <v>62</v>
      </c>
      <c r="B136" s="311" t="s">
        <v>432</v>
      </c>
      <c r="C136" s="363" t="s">
        <v>436</v>
      </c>
      <c r="D136" s="363">
        <v>30</v>
      </c>
      <c r="E136" s="364" t="s">
        <v>112</v>
      </c>
      <c r="F136" s="365" t="s">
        <v>113</v>
      </c>
      <c r="G136" s="366">
        <v>67</v>
      </c>
      <c r="H136" s="363">
        <v>177</v>
      </c>
      <c r="I136" s="407">
        <v>405</v>
      </c>
      <c r="J136" s="412">
        <v>135</v>
      </c>
      <c r="K136" s="412"/>
      <c r="L136" s="407"/>
      <c r="M136" s="412"/>
      <c r="N136" s="407">
        <f t="shared" si="22"/>
        <v>312</v>
      </c>
      <c r="O136" s="364" t="s">
        <v>437</v>
      </c>
      <c r="P136" s="364" t="s">
        <v>127</v>
      </c>
      <c r="Q136" s="364"/>
      <c r="R136" s="594">
        <v>42859</v>
      </c>
      <c r="S136" s="594">
        <v>42959</v>
      </c>
      <c r="T136" s="594">
        <v>42964</v>
      </c>
      <c r="U136" s="594">
        <v>42985</v>
      </c>
      <c r="V136" s="364"/>
      <c r="W136" s="407">
        <v>405</v>
      </c>
      <c r="X136" s="163" t="s">
        <v>435</v>
      </c>
      <c r="Y136" s="163">
        <v>18708660575</v>
      </c>
      <c r="Z136" s="364"/>
      <c r="AA136" s="490"/>
      <c r="AB136" s="491"/>
      <c r="AC136" s="491"/>
      <c r="AD136" s="491"/>
      <c r="AE136" s="491"/>
      <c r="AF136" s="491"/>
      <c r="AG136" s="491"/>
      <c r="AH136" s="491"/>
      <c r="AI136" s="518"/>
      <c r="AJ136" s="364"/>
      <c r="AK136" s="519">
        <f t="shared" si="23"/>
        <v>1.29807692307692</v>
      </c>
      <c r="AL136" s="407"/>
    </row>
    <row r="137" ht="18" hidden="1" customHeight="1" spans="1:38">
      <c r="A137" s="367"/>
      <c r="B137" s="367"/>
      <c r="C137" s="368"/>
      <c r="D137" s="368"/>
      <c r="E137" s="369"/>
      <c r="F137" s="365" t="s">
        <v>124</v>
      </c>
      <c r="G137" s="366">
        <v>110</v>
      </c>
      <c r="H137" s="370"/>
      <c r="I137" s="408"/>
      <c r="J137" s="413"/>
      <c r="K137" s="413"/>
      <c r="L137" s="409"/>
      <c r="M137" s="413"/>
      <c r="N137" s="409">
        <f t="shared" si="22"/>
        <v>0</v>
      </c>
      <c r="O137" s="369"/>
      <c r="P137" s="369"/>
      <c r="Q137" s="369"/>
      <c r="R137" s="596"/>
      <c r="S137" s="596"/>
      <c r="T137" s="596"/>
      <c r="U137" s="596"/>
      <c r="V137" s="369"/>
      <c r="W137" s="408"/>
      <c r="X137" s="163" t="s">
        <v>435</v>
      </c>
      <c r="Y137" s="163">
        <v>18708660575</v>
      </c>
      <c r="Z137" s="416"/>
      <c r="AA137" s="493"/>
      <c r="AB137" s="494"/>
      <c r="AC137" s="494"/>
      <c r="AD137" s="494"/>
      <c r="AE137" s="494"/>
      <c r="AF137" s="494"/>
      <c r="AG137" s="494"/>
      <c r="AH137" s="494"/>
      <c r="AI137" s="520"/>
      <c r="AJ137" s="369"/>
      <c r="AK137" s="521"/>
      <c r="AL137" s="409"/>
    </row>
    <row r="138" ht="39" hidden="1" customHeight="1" spans="1:38">
      <c r="A138" s="312"/>
      <c r="B138" s="312"/>
      <c r="C138" s="370"/>
      <c r="D138" s="370"/>
      <c r="E138" s="163" t="s">
        <v>125</v>
      </c>
      <c r="F138" s="365"/>
      <c r="G138" s="366"/>
      <c r="H138" s="373">
        <v>228</v>
      </c>
      <c r="I138" s="409"/>
      <c r="J138" s="410"/>
      <c r="K138" s="410"/>
      <c r="L138" s="410"/>
      <c r="M138" s="410">
        <v>310</v>
      </c>
      <c r="N138" s="410">
        <f t="shared" si="22"/>
        <v>538</v>
      </c>
      <c r="O138" s="163" t="s">
        <v>201</v>
      </c>
      <c r="P138" s="163" t="s">
        <v>228</v>
      </c>
      <c r="Q138" s="163" t="s">
        <v>177</v>
      </c>
      <c r="R138" s="585">
        <v>43169</v>
      </c>
      <c r="S138" s="585">
        <v>43185</v>
      </c>
      <c r="T138" s="585">
        <v>43246</v>
      </c>
      <c r="U138" s="585">
        <v>43424</v>
      </c>
      <c r="V138" s="163"/>
      <c r="W138" s="409"/>
      <c r="X138" s="163" t="s">
        <v>435</v>
      </c>
      <c r="Y138" s="163">
        <v>18708660575</v>
      </c>
      <c r="Z138" s="369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522">
        <f>W138/N138</f>
        <v>0</v>
      </c>
      <c r="AL138" s="410"/>
    </row>
    <row r="139" ht="39" hidden="1" customHeight="1" spans="1:38">
      <c r="A139" s="69">
        <v>63</v>
      </c>
      <c r="B139" s="69" t="s">
        <v>438</v>
      </c>
      <c r="C139" s="373" t="s">
        <v>439</v>
      </c>
      <c r="D139" s="373">
        <v>60</v>
      </c>
      <c r="E139" s="163" t="s">
        <v>125</v>
      </c>
      <c r="F139" s="365"/>
      <c r="G139" s="366"/>
      <c r="H139" s="373">
        <v>326</v>
      </c>
      <c r="I139" s="410">
        <v>326</v>
      </c>
      <c r="J139" s="410"/>
      <c r="K139" s="410"/>
      <c r="L139" s="410"/>
      <c r="M139" s="410">
        <v>324</v>
      </c>
      <c r="N139" s="410">
        <f t="shared" si="22"/>
        <v>650</v>
      </c>
      <c r="O139" s="163"/>
      <c r="P139" s="163"/>
      <c r="Q139" s="163" t="s">
        <v>177</v>
      </c>
      <c r="R139" s="585">
        <v>43040</v>
      </c>
      <c r="S139" s="585">
        <v>43221</v>
      </c>
      <c r="T139" s="585">
        <v>43281</v>
      </c>
      <c r="U139" s="585">
        <v>43434</v>
      </c>
      <c r="V139" s="163"/>
      <c r="W139" s="410">
        <v>326</v>
      </c>
      <c r="X139" s="611" t="s">
        <v>440</v>
      </c>
      <c r="Y139" s="163" t="s">
        <v>441</v>
      </c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522">
        <f>W139/N139</f>
        <v>0.501538461538461</v>
      </c>
      <c r="AL139" s="410"/>
    </row>
    <row r="140" ht="39" hidden="1" customHeight="1" spans="1:38">
      <c r="A140" s="69">
        <v>64</v>
      </c>
      <c r="B140" s="69" t="s">
        <v>438</v>
      </c>
      <c r="C140" s="373" t="s">
        <v>442</v>
      </c>
      <c r="D140" s="373">
        <v>60</v>
      </c>
      <c r="E140" s="163" t="s">
        <v>125</v>
      </c>
      <c r="F140" s="365"/>
      <c r="G140" s="366"/>
      <c r="H140" s="373">
        <v>326</v>
      </c>
      <c r="I140" s="410">
        <v>326</v>
      </c>
      <c r="J140" s="410"/>
      <c r="K140" s="410"/>
      <c r="L140" s="410"/>
      <c r="M140" s="410">
        <v>324</v>
      </c>
      <c r="N140" s="410">
        <f t="shared" si="22"/>
        <v>650</v>
      </c>
      <c r="O140" s="163"/>
      <c r="P140" s="163"/>
      <c r="Q140" s="163" t="s">
        <v>177</v>
      </c>
      <c r="R140" s="585">
        <v>43040</v>
      </c>
      <c r="S140" s="585">
        <v>43221</v>
      </c>
      <c r="T140" s="585">
        <v>43281</v>
      </c>
      <c r="U140" s="585">
        <v>43434</v>
      </c>
      <c r="V140" s="163"/>
      <c r="W140" s="410">
        <v>326</v>
      </c>
      <c r="X140" s="611" t="s">
        <v>440</v>
      </c>
      <c r="Y140" s="163" t="s">
        <v>441</v>
      </c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522">
        <f>W140/N140</f>
        <v>0.501538461538461</v>
      </c>
      <c r="AL140" s="410"/>
    </row>
    <row r="141" ht="39" hidden="1" customHeight="1" spans="1:38">
      <c r="A141" s="69">
        <v>65</v>
      </c>
      <c r="B141" s="69" t="s">
        <v>438</v>
      </c>
      <c r="C141" s="373" t="s">
        <v>443</v>
      </c>
      <c r="D141" s="373">
        <v>60</v>
      </c>
      <c r="E141" s="163" t="s">
        <v>125</v>
      </c>
      <c r="F141" s="365"/>
      <c r="G141" s="366"/>
      <c r="H141" s="373">
        <v>326</v>
      </c>
      <c r="I141" s="410">
        <v>326</v>
      </c>
      <c r="J141" s="410"/>
      <c r="K141" s="410"/>
      <c r="L141" s="410"/>
      <c r="M141" s="410">
        <v>324</v>
      </c>
      <c r="N141" s="410">
        <f t="shared" si="22"/>
        <v>650</v>
      </c>
      <c r="O141" s="163"/>
      <c r="P141" s="163"/>
      <c r="Q141" s="163" t="s">
        <v>177</v>
      </c>
      <c r="R141" s="585">
        <v>43040</v>
      </c>
      <c r="S141" s="585">
        <v>43221</v>
      </c>
      <c r="T141" s="585">
        <v>43281</v>
      </c>
      <c r="U141" s="585">
        <v>43434</v>
      </c>
      <c r="V141" s="163"/>
      <c r="W141" s="410">
        <v>326</v>
      </c>
      <c r="X141" s="611" t="s">
        <v>440</v>
      </c>
      <c r="Y141" s="163" t="s">
        <v>441</v>
      </c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522">
        <f>W141/N141</f>
        <v>0.501538461538461</v>
      </c>
      <c r="AL141" s="410"/>
    </row>
    <row r="142" ht="18" hidden="1" customHeight="1" spans="1:38">
      <c r="A142" s="311">
        <v>66</v>
      </c>
      <c r="B142" s="311" t="s">
        <v>438</v>
      </c>
      <c r="C142" s="363" t="s">
        <v>444</v>
      </c>
      <c r="D142" s="363">
        <v>45</v>
      </c>
      <c r="E142" s="364" t="s">
        <v>112</v>
      </c>
      <c r="F142" s="365" t="s">
        <v>113</v>
      </c>
      <c r="G142" s="366">
        <v>71</v>
      </c>
      <c r="H142" s="363">
        <v>169</v>
      </c>
      <c r="I142" s="407">
        <v>495</v>
      </c>
      <c r="J142" s="72"/>
      <c r="K142" s="72">
        <v>169</v>
      </c>
      <c r="L142" s="407"/>
      <c r="M142" s="72"/>
      <c r="N142" s="407">
        <f t="shared" si="22"/>
        <v>338</v>
      </c>
      <c r="O142" s="364" t="s">
        <v>445</v>
      </c>
      <c r="P142" s="364" t="s">
        <v>269</v>
      </c>
      <c r="Q142" s="364"/>
      <c r="R142" s="594">
        <v>43040</v>
      </c>
      <c r="S142" s="594">
        <v>43191</v>
      </c>
      <c r="T142" s="594">
        <v>43221</v>
      </c>
      <c r="U142" s="594">
        <v>43281</v>
      </c>
      <c r="V142" s="364"/>
      <c r="W142" s="407">
        <v>495</v>
      </c>
      <c r="X142" s="611" t="s">
        <v>440</v>
      </c>
      <c r="Y142" s="163" t="s">
        <v>441</v>
      </c>
      <c r="Z142" s="364"/>
      <c r="AA142" s="490"/>
      <c r="AB142" s="491"/>
      <c r="AC142" s="491"/>
      <c r="AD142" s="491"/>
      <c r="AE142" s="491"/>
      <c r="AF142" s="491"/>
      <c r="AG142" s="491"/>
      <c r="AH142" s="491"/>
      <c r="AI142" s="518"/>
      <c r="AJ142" s="364" t="s">
        <v>273</v>
      </c>
      <c r="AK142" s="519">
        <f>W142/N142</f>
        <v>1.46449704142012</v>
      </c>
      <c r="AL142" s="407"/>
    </row>
    <row r="143" ht="18" hidden="1" customHeight="1" spans="1:38">
      <c r="A143" s="367"/>
      <c r="B143" s="367"/>
      <c r="C143" s="368"/>
      <c r="D143" s="368"/>
      <c r="E143" s="369"/>
      <c r="F143" s="365" t="s">
        <v>124</v>
      </c>
      <c r="G143" s="366">
        <v>98</v>
      </c>
      <c r="H143" s="370"/>
      <c r="I143" s="408"/>
      <c r="J143" s="73"/>
      <c r="K143" s="73"/>
      <c r="L143" s="409"/>
      <c r="M143" s="73"/>
      <c r="N143" s="409">
        <f t="shared" si="22"/>
        <v>0</v>
      </c>
      <c r="O143" s="369"/>
      <c r="P143" s="369"/>
      <c r="Q143" s="369"/>
      <c r="R143" s="596"/>
      <c r="S143" s="596"/>
      <c r="T143" s="596"/>
      <c r="U143" s="596"/>
      <c r="V143" s="369"/>
      <c r="W143" s="408"/>
      <c r="X143" s="611" t="s">
        <v>440</v>
      </c>
      <c r="Y143" s="163" t="s">
        <v>441</v>
      </c>
      <c r="Z143" s="416"/>
      <c r="AA143" s="493"/>
      <c r="AB143" s="494"/>
      <c r="AC143" s="494"/>
      <c r="AD143" s="494"/>
      <c r="AE143" s="494"/>
      <c r="AF143" s="494"/>
      <c r="AG143" s="494"/>
      <c r="AH143" s="494"/>
      <c r="AI143" s="520"/>
      <c r="AJ143" s="369"/>
      <c r="AK143" s="521"/>
      <c r="AL143" s="409"/>
    </row>
    <row r="144" ht="39" hidden="1" customHeight="1" spans="1:38">
      <c r="A144" s="312"/>
      <c r="B144" s="312"/>
      <c r="C144" s="370"/>
      <c r="D144" s="370"/>
      <c r="E144" s="163" t="s">
        <v>125</v>
      </c>
      <c r="F144" s="365"/>
      <c r="G144" s="366"/>
      <c r="H144" s="373">
        <v>326</v>
      </c>
      <c r="I144" s="409"/>
      <c r="J144" s="410"/>
      <c r="K144" s="410"/>
      <c r="L144" s="410"/>
      <c r="M144" s="410">
        <v>324</v>
      </c>
      <c r="N144" s="410">
        <f t="shared" si="22"/>
        <v>650</v>
      </c>
      <c r="O144" s="163"/>
      <c r="P144" s="163"/>
      <c r="Q144" s="163" t="s">
        <v>177</v>
      </c>
      <c r="R144" s="585">
        <v>43040</v>
      </c>
      <c r="S144" s="585">
        <v>43221</v>
      </c>
      <c r="T144" s="585">
        <v>43281</v>
      </c>
      <c r="U144" s="585">
        <v>43434</v>
      </c>
      <c r="V144" s="163"/>
      <c r="W144" s="409"/>
      <c r="X144" s="611" t="s">
        <v>440</v>
      </c>
      <c r="Y144" s="163" t="s">
        <v>441</v>
      </c>
      <c r="Z144" s="369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522">
        <f>W144/N144</f>
        <v>0</v>
      </c>
      <c r="AL144" s="410"/>
    </row>
    <row r="145" ht="39" hidden="1" customHeight="1" spans="1:38">
      <c r="A145" s="69">
        <v>67</v>
      </c>
      <c r="B145" s="69" t="s">
        <v>438</v>
      </c>
      <c r="C145" s="373" t="s">
        <v>446</v>
      </c>
      <c r="D145" s="373">
        <v>60</v>
      </c>
      <c r="E145" s="163" t="s">
        <v>125</v>
      </c>
      <c r="F145" s="365"/>
      <c r="G145" s="366"/>
      <c r="H145" s="373">
        <v>326</v>
      </c>
      <c r="I145" s="410">
        <v>326</v>
      </c>
      <c r="J145" s="410"/>
      <c r="K145" s="410"/>
      <c r="L145" s="410"/>
      <c r="M145" s="410">
        <v>324</v>
      </c>
      <c r="N145" s="410">
        <f t="shared" si="22"/>
        <v>650</v>
      </c>
      <c r="O145" s="163"/>
      <c r="P145" s="163"/>
      <c r="Q145" s="163" t="s">
        <v>177</v>
      </c>
      <c r="R145" s="585">
        <v>43040</v>
      </c>
      <c r="S145" s="585">
        <v>43221</v>
      </c>
      <c r="T145" s="585">
        <v>43221</v>
      </c>
      <c r="U145" s="585">
        <v>43403</v>
      </c>
      <c r="V145" s="163"/>
      <c r="W145" s="410">
        <v>326</v>
      </c>
      <c r="X145" s="611" t="s">
        <v>440</v>
      </c>
      <c r="Y145" s="163" t="s">
        <v>441</v>
      </c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522">
        <f>W145/N145</f>
        <v>0.501538461538461</v>
      </c>
      <c r="AL145" s="410"/>
    </row>
    <row r="146" ht="39" hidden="1" customHeight="1" spans="1:38">
      <c r="A146" s="69">
        <v>68</v>
      </c>
      <c r="B146" s="69" t="s">
        <v>438</v>
      </c>
      <c r="C146" s="373" t="s">
        <v>447</v>
      </c>
      <c r="D146" s="373">
        <v>30</v>
      </c>
      <c r="E146" s="163" t="s">
        <v>125</v>
      </c>
      <c r="F146" s="365"/>
      <c r="G146" s="366"/>
      <c r="H146" s="373">
        <v>326</v>
      </c>
      <c r="I146" s="410">
        <v>326</v>
      </c>
      <c r="J146" s="410"/>
      <c r="K146" s="410"/>
      <c r="L146" s="410"/>
      <c r="M146" s="410">
        <v>324</v>
      </c>
      <c r="N146" s="410">
        <f t="shared" si="22"/>
        <v>650</v>
      </c>
      <c r="O146" s="163"/>
      <c r="P146" s="163"/>
      <c r="Q146" s="163" t="s">
        <v>177</v>
      </c>
      <c r="R146" s="585">
        <v>43040</v>
      </c>
      <c r="S146" s="585">
        <v>43221</v>
      </c>
      <c r="T146" s="585">
        <v>43221</v>
      </c>
      <c r="U146" s="585">
        <v>43403</v>
      </c>
      <c r="V146" s="163"/>
      <c r="W146" s="410">
        <v>326</v>
      </c>
      <c r="X146" s="611" t="s">
        <v>440</v>
      </c>
      <c r="Y146" s="163" t="s">
        <v>441</v>
      </c>
      <c r="Z146" s="163"/>
      <c r="AA146" s="163" t="s">
        <v>132</v>
      </c>
      <c r="AB146" s="163" t="s">
        <v>132</v>
      </c>
      <c r="AC146" s="163" t="s">
        <v>132</v>
      </c>
      <c r="AD146" s="163" t="s">
        <v>132</v>
      </c>
      <c r="AE146" s="163" t="s">
        <v>132</v>
      </c>
      <c r="AF146" s="163" t="s">
        <v>132</v>
      </c>
      <c r="AG146" s="163" t="s">
        <v>132</v>
      </c>
      <c r="AH146" s="163" t="s">
        <v>132</v>
      </c>
      <c r="AI146" s="163" t="s">
        <v>132</v>
      </c>
      <c r="AJ146" s="163"/>
      <c r="AK146" s="522">
        <f>W146/N146</f>
        <v>0.501538461538461</v>
      </c>
      <c r="AL146" s="410"/>
    </row>
    <row r="147" ht="18" hidden="1" customHeight="1" spans="1:38">
      <c r="A147" s="311">
        <v>69</v>
      </c>
      <c r="B147" s="311" t="s">
        <v>448</v>
      </c>
      <c r="C147" s="377" t="s">
        <v>449</v>
      </c>
      <c r="D147" s="377">
        <v>60</v>
      </c>
      <c r="E147" s="364" t="s">
        <v>112</v>
      </c>
      <c r="F147" s="365" t="s">
        <v>113</v>
      </c>
      <c r="G147" s="373">
        <v>0</v>
      </c>
      <c r="H147" s="363">
        <v>98</v>
      </c>
      <c r="I147" s="407">
        <v>424</v>
      </c>
      <c r="J147" s="72">
        <v>97</v>
      </c>
      <c r="K147" s="72"/>
      <c r="L147" s="407"/>
      <c r="M147" s="72"/>
      <c r="N147" s="407">
        <f t="shared" si="22"/>
        <v>195</v>
      </c>
      <c r="O147" s="364" t="s">
        <v>437</v>
      </c>
      <c r="P147" s="364" t="s">
        <v>127</v>
      </c>
      <c r="Q147" s="364"/>
      <c r="R147" s="364"/>
      <c r="S147" s="364"/>
      <c r="T147" s="364"/>
      <c r="U147" s="364"/>
      <c r="V147" s="364"/>
      <c r="W147" s="407">
        <v>424</v>
      </c>
      <c r="X147" s="601"/>
      <c r="Y147" s="601"/>
      <c r="Z147" s="601"/>
      <c r="AA147" s="490"/>
      <c r="AB147" s="491"/>
      <c r="AC147" s="491"/>
      <c r="AD147" s="491"/>
      <c r="AE147" s="491"/>
      <c r="AF147" s="491"/>
      <c r="AG147" s="491"/>
      <c r="AH147" s="491"/>
      <c r="AI147" s="518"/>
      <c r="AJ147" s="364"/>
      <c r="AK147" s="519">
        <f>W147/N147</f>
        <v>2.17435897435897</v>
      </c>
      <c r="AL147" s="407"/>
    </row>
    <row r="148" ht="18" hidden="1" customHeight="1" spans="1:38">
      <c r="A148" s="367"/>
      <c r="B148" s="367"/>
      <c r="C148" s="379"/>
      <c r="D148" s="379"/>
      <c r="E148" s="369"/>
      <c r="F148" s="365" t="s">
        <v>124</v>
      </c>
      <c r="G148" s="373">
        <v>98</v>
      </c>
      <c r="H148" s="370"/>
      <c r="I148" s="408"/>
      <c r="J148" s="73"/>
      <c r="K148" s="73"/>
      <c r="L148" s="409"/>
      <c r="M148" s="73"/>
      <c r="N148" s="409">
        <f t="shared" si="22"/>
        <v>0</v>
      </c>
      <c r="O148" s="369"/>
      <c r="P148" s="369"/>
      <c r="Q148" s="369"/>
      <c r="R148" s="369"/>
      <c r="S148" s="369"/>
      <c r="T148" s="369"/>
      <c r="U148" s="369"/>
      <c r="V148" s="369"/>
      <c r="W148" s="408"/>
      <c r="X148" s="612"/>
      <c r="Y148" s="612"/>
      <c r="Z148" s="612"/>
      <c r="AA148" s="493"/>
      <c r="AB148" s="494"/>
      <c r="AC148" s="494"/>
      <c r="AD148" s="494"/>
      <c r="AE148" s="494"/>
      <c r="AF148" s="494"/>
      <c r="AG148" s="494"/>
      <c r="AH148" s="494"/>
      <c r="AI148" s="520"/>
      <c r="AJ148" s="369"/>
      <c r="AK148" s="521"/>
      <c r="AL148" s="409"/>
    </row>
    <row r="149" ht="39" hidden="1" customHeight="1" spans="1:38">
      <c r="A149" s="312"/>
      <c r="B149" s="312"/>
      <c r="C149" s="380"/>
      <c r="D149" s="380"/>
      <c r="E149" s="163" t="s">
        <v>125</v>
      </c>
      <c r="F149" s="365"/>
      <c r="G149" s="366"/>
      <c r="H149" s="373">
        <v>326</v>
      </c>
      <c r="I149" s="409"/>
      <c r="J149" s="410"/>
      <c r="K149" s="410"/>
      <c r="L149" s="410">
        <v>324</v>
      </c>
      <c r="M149" s="410"/>
      <c r="N149" s="410">
        <f t="shared" si="22"/>
        <v>650</v>
      </c>
      <c r="O149" s="163" t="s">
        <v>450</v>
      </c>
      <c r="P149" s="163" t="s">
        <v>298</v>
      </c>
      <c r="Q149" s="613"/>
      <c r="R149" s="614">
        <v>43101</v>
      </c>
      <c r="S149" s="614">
        <v>43191</v>
      </c>
      <c r="T149" s="614">
        <v>43191</v>
      </c>
      <c r="U149" s="614">
        <v>43374</v>
      </c>
      <c r="V149" s="163"/>
      <c r="W149" s="409"/>
      <c r="X149" s="602"/>
      <c r="Y149" s="602"/>
      <c r="Z149" s="602"/>
      <c r="AA149" s="163" t="s">
        <v>182</v>
      </c>
      <c r="AB149" s="163" t="s">
        <v>182</v>
      </c>
      <c r="AC149" s="163" t="s">
        <v>182</v>
      </c>
      <c r="AD149" s="163" t="s">
        <v>182</v>
      </c>
      <c r="AE149" s="163" t="s">
        <v>182</v>
      </c>
      <c r="AF149" s="163" t="s">
        <v>182</v>
      </c>
      <c r="AG149" s="163" t="s">
        <v>182</v>
      </c>
      <c r="AH149" s="163" t="s">
        <v>182</v>
      </c>
      <c r="AI149" s="163" t="s">
        <v>182</v>
      </c>
      <c r="AJ149" s="163"/>
      <c r="AK149" s="522">
        <f>W149/N149</f>
        <v>0</v>
      </c>
      <c r="AL149" s="410"/>
    </row>
    <row r="150" ht="39" hidden="1" customHeight="1" spans="1:38">
      <c r="A150" s="69">
        <v>70</v>
      </c>
      <c r="B150" s="69" t="s">
        <v>451</v>
      </c>
      <c r="C150" s="382" t="s">
        <v>452</v>
      </c>
      <c r="D150" s="382">
        <v>45</v>
      </c>
      <c r="E150" s="163" t="s">
        <v>125</v>
      </c>
      <c r="F150" s="365"/>
      <c r="G150" s="366"/>
      <c r="H150" s="373">
        <v>169</v>
      </c>
      <c r="I150" s="410">
        <v>169</v>
      </c>
      <c r="J150" s="410"/>
      <c r="K150" s="410"/>
      <c r="L150" s="410"/>
      <c r="M150" s="410">
        <v>310</v>
      </c>
      <c r="N150" s="410">
        <f t="shared" si="22"/>
        <v>479</v>
      </c>
      <c r="O150" s="163"/>
      <c r="P150" s="163"/>
      <c r="Q150" s="163" t="s">
        <v>177</v>
      </c>
      <c r="R150" s="585">
        <v>43049</v>
      </c>
      <c r="S150" s="585">
        <v>43257</v>
      </c>
      <c r="T150" s="585">
        <v>43257</v>
      </c>
      <c r="U150" s="585">
        <v>43444</v>
      </c>
      <c r="V150" s="163"/>
      <c r="W150" s="450">
        <v>169</v>
      </c>
      <c r="X150" s="586"/>
      <c r="Y150" s="586"/>
      <c r="Z150" s="586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522">
        <f>W150/N150</f>
        <v>0.352818371607516</v>
      </c>
      <c r="AL150" s="410"/>
    </row>
    <row r="151" ht="18" hidden="1" customHeight="1" spans="1:38">
      <c r="A151" s="311">
        <v>71</v>
      </c>
      <c r="B151" s="311" t="s">
        <v>453</v>
      </c>
      <c r="C151" s="377" t="s">
        <v>454</v>
      </c>
      <c r="D151" s="377">
        <v>30</v>
      </c>
      <c r="E151" s="364" t="s">
        <v>112</v>
      </c>
      <c r="F151" s="365" t="s">
        <v>113</v>
      </c>
      <c r="G151" s="366">
        <v>59</v>
      </c>
      <c r="H151" s="363">
        <v>157</v>
      </c>
      <c r="I151" s="407">
        <v>358</v>
      </c>
      <c r="J151" s="412"/>
      <c r="K151" s="412"/>
      <c r="L151" s="407"/>
      <c r="M151" s="412"/>
      <c r="N151" s="407">
        <f t="shared" si="22"/>
        <v>157</v>
      </c>
      <c r="O151" s="364"/>
      <c r="P151" s="364"/>
      <c r="Q151" s="364"/>
      <c r="R151" s="594">
        <v>43080</v>
      </c>
      <c r="S151" s="594">
        <v>43257</v>
      </c>
      <c r="T151" s="594">
        <v>43288</v>
      </c>
      <c r="U151" s="594">
        <v>43445</v>
      </c>
      <c r="V151" s="364"/>
      <c r="W151" s="407">
        <v>201</v>
      </c>
      <c r="X151" s="615" t="s">
        <v>455</v>
      </c>
      <c r="Y151" s="619">
        <v>18748660007</v>
      </c>
      <c r="Z151" s="601"/>
      <c r="AA151" s="490"/>
      <c r="AB151" s="491"/>
      <c r="AC151" s="491"/>
      <c r="AD151" s="491"/>
      <c r="AE151" s="491"/>
      <c r="AF151" s="491"/>
      <c r="AG151" s="491"/>
      <c r="AH151" s="491"/>
      <c r="AI151" s="518"/>
      <c r="AJ151" s="364"/>
      <c r="AK151" s="519">
        <f>W151/N151</f>
        <v>1.28025477707006</v>
      </c>
      <c r="AL151" s="407"/>
    </row>
    <row r="152" ht="18" hidden="1" customHeight="1" spans="1:38">
      <c r="A152" s="367"/>
      <c r="B152" s="367"/>
      <c r="C152" s="379"/>
      <c r="D152" s="379"/>
      <c r="E152" s="369"/>
      <c r="F152" s="365" t="s">
        <v>124</v>
      </c>
      <c r="G152" s="366">
        <v>98</v>
      </c>
      <c r="H152" s="370"/>
      <c r="I152" s="408"/>
      <c r="J152" s="413"/>
      <c r="K152" s="413"/>
      <c r="L152" s="409"/>
      <c r="M152" s="413"/>
      <c r="N152" s="409">
        <f t="shared" si="22"/>
        <v>0</v>
      </c>
      <c r="O152" s="369"/>
      <c r="P152" s="369"/>
      <c r="Q152" s="369"/>
      <c r="R152" s="596"/>
      <c r="S152" s="596"/>
      <c r="T152" s="596"/>
      <c r="U152" s="596"/>
      <c r="V152" s="369"/>
      <c r="W152" s="408"/>
      <c r="X152" s="615" t="s">
        <v>455</v>
      </c>
      <c r="Y152" s="619">
        <v>18748660007</v>
      </c>
      <c r="Z152" s="612"/>
      <c r="AA152" s="493"/>
      <c r="AB152" s="494"/>
      <c r="AC152" s="494"/>
      <c r="AD152" s="494"/>
      <c r="AE152" s="494"/>
      <c r="AF152" s="494"/>
      <c r="AG152" s="494"/>
      <c r="AH152" s="494"/>
      <c r="AI152" s="520"/>
      <c r="AJ152" s="369"/>
      <c r="AK152" s="521"/>
      <c r="AL152" s="409"/>
    </row>
    <row r="153" ht="39" hidden="1" customHeight="1" spans="1:38">
      <c r="A153" s="312"/>
      <c r="B153" s="312"/>
      <c r="C153" s="380"/>
      <c r="D153" s="380"/>
      <c r="E153" s="163" t="s">
        <v>125</v>
      </c>
      <c r="F153" s="365"/>
      <c r="G153" s="366"/>
      <c r="H153" s="373">
        <v>201</v>
      </c>
      <c r="I153" s="409"/>
      <c r="J153" s="410"/>
      <c r="K153" s="410"/>
      <c r="L153" s="410"/>
      <c r="M153" s="410">
        <v>330</v>
      </c>
      <c r="N153" s="410">
        <f t="shared" si="22"/>
        <v>531</v>
      </c>
      <c r="O153" s="163"/>
      <c r="P153" s="163"/>
      <c r="Q153" s="163" t="s">
        <v>177</v>
      </c>
      <c r="R153" s="585">
        <v>43082</v>
      </c>
      <c r="S153" s="585">
        <v>43257</v>
      </c>
      <c r="T153" s="585">
        <v>43288</v>
      </c>
      <c r="U153" s="585">
        <v>43445</v>
      </c>
      <c r="V153" s="163"/>
      <c r="W153" s="409"/>
      <c r="X153" s="615" t="s">
        <v>455</v>
      </c>
      <c r="Y153" s="619">
        <v>18748660007</v>
      </c>
      <c r="Z153" s="602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522">
        <f>W153/N153</f>
        <v>0</v>
      </c>
      <c r="AL153" s="410"/>
    </row>
    <row r="154" ht="18" hidden="1" customHeight="1" spans="1:38">
      <c r="A154" s="311">
        <v>72</v>
      </c>
      <c r="B154" s="311" t="s">
        <v>453</v>
      </c>
      <c r="C154" s="363" t="s">
        <v>456</v>
      </c>
      <c r="D154" s="363">
        <v>30</v>
      </c>
      <c r="E154" s="364" t="s">
        <v>112</v>
      </c>
      <c r="F154" s="365" t="s">
        <v>113</v>
      </c>
      <c r="G154" s="366">
        <v>59</v>
      </c>
      <c r="H154" s="363">
        <v>157</v>
      </c>
      <c r="I154" s="407">
        <v>326</v>
      </c>
      <c r="J154" s="412"/>
      <c r="K154" s="412"/>
      <c r="L154" s="407"/>
      <c r="M154" s="412"/>
      <c r="N154" s="407">
        <f t="shared" si="22"/>
        <v>157</v>
      </c>
      <c r="O154" s="364"/>
      <c r="P154" s="364"/>
      <c r="Q154" s="364"/>
      <c r="R154" s="594">
        <v>43082</v>
      </c>
      <c r="S154" s="594">
        <v>43257</v>
      </c>
      <c r="T154" s="594">
        <v>43288</v>
      </c>
      <c r="U154" s="594">
        <v>43445</v>
      </c>
      <c r="V154" s="364"/>
      <c r="W154" s="407">
        <v>169</v>
      </c>
      <c r="X154" s="615" t="s">
        <v>455</v>
      </c>
      <c r="Y154" s="619">
        <v>18748660007</v>
      </c>
      <c r="Z154" s="364"/>
      <c r="AA154" s="490"/>
      <c r="AB154" s="491"/>
      <c r="AC154" s="491"/>
      <c r="AD154" s="491"/>
      <c r="AE154" s="491"/>
      <c r="AF154" s="491"/>
      <c r="AG154" s="491"/>
      <c r="AH154" s="491"/>
      <c r="AI154" s="518"/>
      <c r="AJ154" s="364"/>
      <c r="AK154" s="519">
        <f>W154/N154</f>
        <v>1.07643312101911</v>
      </c>
      <c r="AL154" s="407"/>
    </row>
    <row r="155" ht="18" hidden="1" customHeight="1" spans="1:38">
      <c r="A155" s="367"/>
      <c r="B155" s="367"/>
      <c r="C155" s="368"/>
      <c r="D155" s="368"/>
      <c r="E155" s="369"/>
      <c r="F155" s="365" t="s">
        <v>124</v>
      </c>
      <c r="G155" s="366">
        <v>98</v>
      </c>
      <c r="H155" s="370"/>
      <c r="I155" s="408"/>
      <c r="J155" s="413"/>
      <c r="K155" s="413"/>
      <c r="L155" s="409"/>
      <c r="M155" s="413"/>
      <c r="N155" s="409">
        <f t="shared" si="22"/>
        <v>0</v>
      </c>
      <c r="O155" s="369"/>
      <c r="P155" s="369"/>
      <c r="Q155" s="369"/>
      <c r="R155" s="596"/>
      <c r="S155" s="596"/>
      <c r="T155" s="596"/>
      <c r="U155" s="596"/>
      <c r="V155" s="369"/>
      <c r="W155" s="408"/>
      <c r="X155" s="615" t="s">
        <v>455</v>
      </c>
      <c r="Y155" s="619">
        <v>18748660007</v>
      </c>
      <c r="Z155" s="416"/>
      <c r="AA155" s="493"/>
      <c r="AB155" s="494"/>
      <c r="AC155" s="494"/>
      <c r="AD155" s="494"/>
      <c r="AE155" s="494"/>
      <c r="AF155" s="494"/>
      <c r="AG155" s="494"/>
      <c r="AH155" s="494"/>
      <c r="AI155" s="520"/>
      <c r="AJ155" s="369"/>
      <c r="AK155" s="521"/>
      <c r="AL155" s="409"/>
    </row>
    <row r="156" ht="39" hidden="1" customHeight="1" spans="1:38">
      <c r="A156" s="312"/>
      <c r="B156" s="312"/>
      <c r="C156" s="370"/>
      <c r="D156" s="370"/>
      <c r="E156" s="163" t="s">
        <v>125</v>
      </c>
      <c r="F156" s="365"/>
      <c r="G156" s="366"/>
      <c r="H156" s="373">
        <v>169</v>
      </c>
      <c r="I156" s="409"/>
      <c r="J156" s="410"/>
      <c r="K156" s="410"/>
      <c r="L156" s="410"/>
      <c r="M156" s="410">
        <v>355</v>
      </c>
      <c r="N156" s="410">
        <f t="shared" si="22"/>
        <v>524</v>
      </c>
      <c r="O156" s="163"/>
      <c r="P156" s="163"/>
      <c r="Q156" s="163" t="s">
        <v>177</v>
      </c>
      <c r="R156" s="585">
        <v>43082</v>
      </c>
      <c r="S156" s="585">
        <v>43257</v>
      </c>
      <c r="T156" s="585">
        <v>43288</v>
      </c>
      <c r="U156" s="585">
        <v>43445</v>
      </c>
      <c r="V156" s="163"/>
      <c r="W156" s="409"/>
      <c r="X156" s="615" t="s">
        <v>455</v>
      </c>
      <c r="Y156" s="619">
        <v>18748660007</v>
      </c>
      <c r="Z156" s="369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522">
        <f t="shared" ref="AK156:AK162" si="24">W156/N156</f>
        <v>0</v>
      </c>
      <c r="AL156" s="410"/>
    </row>
    <row r="157" ht="39" hidden="1" customHeight="1" spans="1:38">
      <c r="A157" s="311">
        <v>73</v>
      </c>
      <c r="B157" s="311" t="s">
        <v>457</v>
      </c>
      <c r="C157" s="363" t="s">
        <v>458</v>
      </c>
      <c r="D157" s="363">
        <v>90</v>
      </c>
      <c r="E157" s="163" t="s">
        <v>125</v>
      </c>
      <c r="F157" s="365"/>
      <c r="G157" s="366"/>
      <c r="H157" s="373">
        <v>169</v>
      </c>
      <c r="I157" s="407">
        <v>220</v>
      </c>
      <c r="J157" s="410"/>
      <c r="K157" s="410"/>
      <c r="L157" s="410"/>
      <c r="M157" s="410">
        <v>355</v>
      </c>
      <c r="N157" s="410">
        <f t="shared" si="22"/>
        <v>524</v>
      </c>
      <c r="O157" s="163"/>
      <c r="P157" s="163"/>
      <c r="Q157" s="163" t="s">
        <v>177</v>
      </c>
      <c r="R157" s="585">
        <v>43082</v>
      </c>
      <c r="S157" s="585">
        <v>43257</v>
      </c>
      <c r="T157" s="585">
        <v>43288</v>
      </c>
      <c r="U157" s="585">
        <v>43445</v>
      </c>
      <c r="V157" s="163"/>
      <c r="W157" s="407">
        <v>169</v>
      </c>
      <c r="X157" s="615" t="s">
        <v>455</v>
      </c>
      <c r="Y157" s="619">
        <v>18748660007</v>
      </c>
      <c r="Z157" s="364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522">
        <f t="shared" si="24"/>
        <v>0.322519083969466</v>
      </c>
      <c r="AL157" s="410"/>
    </row>
    <row r="158" ht="39" hidden="1" customHeight="1" spans="1:38">
      <c r="A158" s="312"/>
      <c r="B158" s="312"/>
      <c r="C158" s="370"/>
      <c r="D158" s="370"/>
      <c r="E158" s="163" t="s">
        <v>420</v>
      </c>
      <c r="F158" s="365"/>
      <c r="G158" s="366">
        <v>51</v>
      </c>
      <c r="H158" s="373">
        <v>51</v>
      </c>
      <c r="I158" s="409"/>
      <c r="J158" s="410"/>
      <c r="K158" s="410"/>
      <c r="L158" s="410"/>
      <c r="M158" s="410"/>
      <c r="N158" s="410">
        <f t="shared" si="22"/>
        <v>51</v>
      </c>
      <c r="O158" s="163"/>
      <c r="P158" s="163"/>
      <c r="Q158" s="163"/>
      <c r="R158" s="585">
        <v>43082</v>
      </c>
      <c r="S158" s="585">
        <v>43257</v>
      </c>
      <c r="T158" s="585">
        <v>43288</v>
      </c>
      <c r="U158" s="585">
        <v>43445</v>
      </c>
      <c r="V158" s="163"/>
      <c r="W158" s="409"/>
      <c r="X158" s="615" t="s">
        <v>455</v>
      </c>
      <c r="Y158" s="619">
        <v>18748660007</v>
      </c>
      <c r="Z158" s="369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522">
        <f t="shared" si="24"/>
        <v>0</v>
      </c>
      <c r="AL158" s="410"/>
    </row>
    <row r="159" ht="39" hidden="1" customHeight="1" spans="1:38">
      <c r="A159" s="69">
        <v>74</v>
      </c>
      <c r="B159" s="69" t="s">
        <v>459</v>
      </c>
      <c r="C159" s="373" t="s">
        <v>460</v>
      </c>
      <c r="D159" s="373">
        <v>30</v>
      </c>
      <c r="E159" s="163" t="s">
        <v>125</v>
      </c>
      <c r="F159" s="365"/>
      <c r="G159" s="366"/>
      <c r="H159" s="373">
        <v>267</v>
      </c>
      <c r="I159" s="410">
        <v>267</v>
      </c>
      <c r="J159" s="410"/>
      <c r="K159" s="410"/>
      <c r="L159" s="410"/>
      <c r="M159" s="410">
        <v>180</v>
      </c>
      <c r="N159" s="410">
        <f t="shared" si="22"/>
        <v>447</v>
      </c>
      <c r="O159" s="163"/>
      <c r="P159" s="163"/>
      <c r="Q159" s="163" t="s">
        <v>177</v>
      </c>
      <c r="R159" s="585">
        <v>43265</v>
      </c>
      <c r="S159" s="585">
        <v>43313</v>
      </c>
      <c r="T159" s="585">
        <v>43326</v>
      </c>
      <c r="U159" s="585">
        <v>43387</v>
      </c>
      <c r="V159" s="163"/>
      <c r="W159" s="410">
        <v>267</v>
      </c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522">
        <f t="shared" si="24"/>
        <v>0.597315436241611</v>
      </c>
      <c r="AL159" s="410"/>
    </row>
    <row r="160" ht="31" customHeight="1" spans="1:38">
      <c r="A160" s="121" t="s">
        <v>15</v>
      </c>
      <c r="B160" s="121" t="s">
        <v>64</v>
      </c>
      <c r="C160" s="359">
        <v>11</v>
      </c>
      <c r="D160" s="359"/>
      <c r="E160" s="54"/>
      <c r="F160" s="362"/>
      <c r="G160" s="360"/>
      <c r="H160" s="359"/>
      <c r="I160" s="53">
        <f t="shared" ref="I160:N160" si="25">SUM(I161:I179)</f>
        <v>2954</v>
      </c>
      <c r="J160" s="53">
        <f t="shared" si="25"/>
        <v>1450.6</v>
      </c>
      <c r="K160" s="53">
        <f t="shared" si="25"/>
        <v>0</v>
      </c>
      <c r="L160" s="53">
        <f t="shared" si="25"/>
        <v>440</v>
      </c>
      <c r="M160" s="53">
        <f t="shared" si="25"/>
        <v>580</v>
      </c>
      <c r="N160" s="53">
        <f t="shared" si="25"/>
        <v>5424.6</v>
      </c>
      <c r="O160" s="54"/>
      <c r="P160" s="54"/>
      <c r="Q160" s="54"/>
      <c r="R160" s="54"/>
      <c r="S160" s="54"/>
      <c r="T160" s="54"/>
      <c r="U160" s="54"/>
      <c r="V160" s="54"/>
      <c r="W160" s="53">
        <f>SUM(W161:W179)</f>
        <v>2746</v>
      </c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16">
        <f t="shared" si="24"/>
        <v>0.506212439626885</v>
      </c>
      <c r="AL160" s="410"/>
    </row>
    <row r="161" ht="39" hidden="1" customHeight="1" spans="1:38">
      <c r="A161" s="69">
        <v>75</v>
      </c>
      <c r="B161" s="69" t="s">
        <v>461</v>
      </c>
      <c r="C161" s="382" t="s">
        <v>462</v>
      </c>
      <c r="D161" s="382">
        <v>90</v>
      </c>
      <c r="E161" s="163" t="s">
        <v>125</v>
      </c>
      <c r="F161" s="365"/>
      <c r="G161" s="366"/>
      <c r="H161" s="373">
        <v>202</v>
      </c>
      <c r="I161" s="410">
        <v>202</v>
      </c>
      <c r="J161" s="410"/>
      <c r="K161" s="410"/>
      <c r="L161" s="410"/>
      <c r="M161" s="410"/>
      <c r="N161" s="410">
        <f t="shared" ref="N161:N179" si="26">H161+J161+K161+L161+M161</f>
        <v>202</v>
      </c>
      <c r="O161" s="163"/>
      <c r="P161" s="163"/>
      <c r="Q161" s="163"/>
      <c r="R161" s="163" t="s">
        <v>463</v>
      </c>
      <c r="S161" s="163" t="s">
        <v>135</v>
      </c>
      <c r="T161" s="163"/>
      <c r="U161" s="163" t="s">
        <v>464</v>
      </c>
      <c r="V161" s="163"/>
      <c r="W161" s="410">
        <v>202</v>
      </c>
      <c r="X161" s="615" t="s">
        <v>465</v>
      </c>
      <c r="Y161" s="619">
        <v>13885843503</v>
      </c>
      <c r="Z161" s="586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522">
        <f t="shared" si="24"/>
        <v>1</v>
      </c>
      <c r="AL161" s="410"/>
    </row>
    <row r="162" ht="18" hidden="1" customHeight="1" spans="1:38">
      <c r="A162" s="311">
        <v>76</v>
      </c>
      <c r="B162" s="363" t="s">
        <v>466</v>
      </c>
      <c r="C162" s="363" t="s">
        <v>467</v>
      </c>
      <c r="D162" s="363">
        <v>150</v>
      </c>
      <c r="E162" s="364" t="s">
        <v>112</v>
      </c>
      <c r="F162" s="365" t="s">
        <v>113</v>
      </c>
      <c r="G162" s="366">
        <v>67</v>
      </c>
      <c r="H162" s="363">
        <v>177</v>
      </c>
      <c r="I162" s="407">
        <v>177</v>
      </c>
      <c r="J162" s="412">
        <v>174</v>
      </c>
      <c r="K162" s="412"/>
      <c r="L162" s="407"/>
      <c r="M162" s="412"/>
      <c r="N162" s="407">
        <f t="shared" si="26"/>
        <v>351</v>
      </c>
      <c r="O162" s="364" t="s">
        <v>468</v>
      </c>
      <c r="P162" s="364" t="s">
        <v>115</v>
      </c>
      <c r="Q162" s="364"/>
      <c r="R162" s="364"/>
      <c r="S162" s="364"/>
      <c r="T162" s="364"/>
      <c r="U162" s="364"/>
      <c r="V162" s="364"/>
      <c r="W162" s="407">
        <v>377</v>
      </c>
      <c r="X162" s="615"/>
      <c r="Y162" s="619"/>
      <c r="Z162" s="364"/>
      <c r="AA162" s="490"/>
      <c r="AB162" s="491"/>
      <c r="AC162" s="491"/>
      <c r="AD162" s="491"/>
      <c r="AE162" s="491"/>
      <c r="AF162" s="491"/>
      <c r="AG162" s="491"/>
      <c r="AH162" s="491"/>
      <c r="AI162" s="518"/>
      <c r="AJ162" s="364" t="s">
        <v>193</v>
      </c>
      <c r="AK162" s="519">
        <f t="shared" si="24"/>
        <v>1.07407407407407</v>
      </c>
      <c r="AL162" s="407"/>
    </row>
    <row r="163" ht="18" hidden="1" customHeight="1" spans="1:38">
      <c r="A163" s="312"/>
      <c r="B163" s="370"/>
      <c r="C163" s="370"/>
      <c r="D163" s="370"/>
      <c r="E163" s="369"/>
      <c r="F163" s="365" t="s">
        <v>124</v>
      </c>
      <c r="G163" s="366">
        <v>110</v>
      </c>
      <c r="H163" s="370"/>
      <c r="I163" s="409"/>
      <c r="J163" s="413"/>
      <c r="K163" s="413"/>
      <c r="L163" s="409"/>
      <c r="M163" s="413"/>
      <c r="N163" s="409">
        <f t="shared" si="26"/>
        <v>0</v>
      </c>
      <c r="O163" s="369"/>
      <c r="P163" s="369"/>
      <c r="Q163" s="369"/>
      <c r="R163" s="369"/>
      <c r="S163" s="369"/>
      <c r="T163" s="369"/>
      <c r="U163" s="369"/>
      <c r="V163" s="369"/>
      <c r="W163" s="409"/>
      <c r="X163" s="615"/>
      <c r="Y163" s="619"/>
      <c r="Z163" s="369"/>
      <c r="AA163" s="493"/>
      <c r="AB163" s="494"/>
      <c r="AC163" s="494"/>
      <c r="AD163" s="494"/>
      <c r="AE163" s="494"/>
      <c r="AF163" s="494"/>
      <c r="AG163" s="494"/>
      <c r="AH163" s="494"/>
      <c r="AI163" s="520"/>
      <c r="AJ163" s="369"/>
      <c r="AK163" s="521"/>
      <c r="AL163" s="409"/>
    </row>
    <row r="164" ht="18" hidden="1" customHeight="1" spans="1:38">
      <c r="A164" s="311">
        <v>77</v>
      </c>
      <c r="B164" s="311" t="s">
        <v>469</v>
      </c>
      <c r="C164" s="363" t="s">
        <v>470</v>
      </c>
      <c r="D164" s="363">
        <v>45</v>
      </c>
      <c r="E164" s="364" t="s">
        <v>112</v>
      </c>
      <c r="F164" s="365" t="s">
        <v>113</v>
      </c>
      <c r="G164" s="366">
        <v>67</v>
      </c>
      <c r="H164" s="363">
        <v>177</v>
      </c>
      <c r="I164" s="407">
        <v>177</v>
      </c>
      <c r="J164" s="412">
        <v>161</v>
      </c>
      <c r="K164" s="412"/>
      <c r="L164" s="407"/>
      <c r="M164" s="412"/>
      <c r="N164" s="407">
        <f t="shared" si="26"/>
        <v>338</v>
      </c>
      <c r="O164" s="364" t="s">
        <v>468</v>
      </c>
      <c r="P164" s="364" t="s">
        <v>115</v>
      </c>
      <c r="Q164" s="364"/>
      <c r="R164" s="364"/>
      <c r="S164" s="364"/>
      <c r="T164" s="364"/>
      <c r="U164" s="364"/>
      <c r="V164" s="364"/>
      <c r="W164" s="407">
        <v>250</v>
      </c>
      <c r="X164" s="615" t="s">
        <v>471</v>
      </c>
      <c r="Y164" s="619">
        <v>15808580110</v>
      </c>
      <c r="Z164" s="364"/>
      <c r="AA164" s="490"/>
      <c r="AB164" s="491"/>
      <c r="AC164" s="491"/>
      <c r="AD164" s="491"/>
      <c r="AE164" s="491"/>
      <c r="AF164" s="491"/>
      <c r="AG164" s="491"/>
      <c r="AH164" s="491"/>
      <c r="AI164" s="518"/>
      <c r="AJ164" s="364" t="s">
        <v>193</v>
      </c>
      <c r="AK164" s="519">
        <f>W164/N164</f>
        <v>0.739644970414201</v>
      </c>
      <c r="AL164" s="407"/>
    </row>
    <row r="165" ht="18" hidden="1" customHeight="1" spans="1:38">
      <c r="A165" s="312"/>
      <c r="B165" s="312"/>
      <c r="C165" s="370"/>
      <c r="D165" s="370"/>
      <c r="E165" s="369"/>
      <c r="F165" s="365" t="s">
        <v>124</v>
      </c>
      <c r="G165" s="366">
        <v>110</v>
      </c>
      <c r="H165" s="370"/>
      <c r="I165" s="409"/>
      <c r="J165" s="413"/>
      <c r="K165" s="413"/>
      <c r="L165" s="409"/>
      <c r="M165" s="413"/>
      <c r="N165" s="409">
        <f t="shared" si="26"/>
        <v>0</v>
      </c>
      <c r="O165" s="369"/>
      <c r="P165" s="369"/>
      <c r="Q165" s="369"/>
      <c r="R165" s="369"/>
      <c r="S165" s="369"/>
      <c r="T165" s="369"/>
      <c r="U165" s="369"/>
      <c r="V165" s="369"/>
      <c r="W165" s="409"/>
      <c r="X165" s="615" t="s">
        <v>471</v>
      </c>
      <c r="Y165" s="619">
        <v>15808580110</v>
      </c>
      <c r="Z165" s="369"/>
      <c r="AA165" s="493"/>
      <c r="AB165" s="494"/>
      <c r="AC165" s="494"/>
      <c r="AD165" s="494"/>
      <c r="AE165" s="494"/>
      <c r="AF165" s="494"/>
      <c r="AG165" s="494"/>
      <c r="AH165" s="494"/>
      <c r="AI165" s="520"/>
      <c r="AJ165" s="369"/>
      <c r="AK165" s="521"/>
      <c r="AL165" s="409"/>
    </row>
    <row r="166" ht="39" hidden="1" customHeight="1" spans="1:38">
      <c r="A166" s="69">
        <v>78</v>
      </c>
      <c r="B166" s="69" t="s">
        <v>472</v>
      </c>
      <c r="C166" s="607" t="s">
        <v>473</v>
      </c>
      <c r="D166" s="607">
        <v>30</v>
      </c>
      <c r="E166" s="163" t="s">
        <v>125</v>
      </c>
      <c r="F166" s="365"/>
      <c r="G166" s="366"/>
      <c r="H166" s="373">
        <v>325</v>
      </c>
      <c r="I166" s="410">
        <v>325</v>
      </c>
      <c r="J166" s="410"/>
      <c r="K166" s="410"/>
      <c r="L166" s="410"/>
      <c r="M166" s="410">
        <v>240</v>
      </c>
      <c r="N166" s="410">
        <f t="shared" si="26"/>
        <v>565</v>
      </c>
      <c r="O166" s="163"/>
      <c r="P166" s="163"/>
      <c r="Q166" s="163" t="s">
        <v>177</v>
      </c>
      <c r="R166" s="163" t="s">
        <v>136</v>
      </c>
      <c r="S166" s="163" t="s">
        <v>474</v>
      </c>
      <c r="T166" s="163" t="s">
        <v>474</v>
      </c>
      <c r="U166" s="163" t="s">
        <v>464</v>
      </c>
      <c r="V166" s="163"/>
      <c r="W166" s="410">
        <v>250</v>
      </c>
      <c r="X166" s="615" t="s">
        <v>475</v>
      </c>
      <c r="Y166" s="619">
        <v>15086515556</v>
      </c>
      <c r="Z166" s="618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522">
        <f>W166/N166</f>
        <v>0.442477876106195</v>
      </c>
      <c r="AL166" s="410"/>
    </row>
    <row r="167" ht="39" hidden="1" customHeight="1" spans="1:38">
      <c r="A167" s="69">
        <v>79</v>
      </c>
      <c r="B167" s="69" t="s">
        <v>472</v>
      </c>
      <c r="C167" s="607" t="s">
        <v>476</v>
      </c>
      <c r="D167" s="607">
        <v>45</v>
      </c>
      <c r="E167" s="163" t="s">
        <v>125</v>
      </c>
      <c r="F167" s="365"/>
      <c r="G167" s="366"/>
      <c r="H167" s="373">
        <v>254</v>
      </c>
      <c r="I167" s="410">
        <v>254</v>
      </c>
      <c r="J167" s="410"/>
      <c r="K167" s="410"/>
      <c r="L167" s="410"/>
      <c r="M167" s="410">
        <v>190</v>
      </c>
      <c r="N167" s="410">
        <f t="shared" si="26"/>
        <v>444</v>
      </c>
      <c r="O167" s="163"/>
      <c r="P167" s="163"/>
      <c r="Q167" s="163" t="s">
        <v>177</v>
      </c>
      <c r="R167" s="163" t="s">
        <v>136</v>
      </c>
      <c r="S167" s="163" t="s">
        <v>474</v>
      </c>
      <c r="T167" s="163" t="s">
        <v>474</v>
      </c>
      <c r="U167" s="163" t="s">
        <v>464</v>
      </c>
      <c r="V167" s="163"/>
      <c r="W167" s="410">
        <v>200</v>
      </c>
      <c r="X167" s="615" t="s">
        <v>475</v>
      </c>
      <c r="Y167" s="619">
        <v>15086515556</v>
      </c>
      <c r="Z167" s="618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522">
        <f>W167/N167</f>
        <v>0.45045045045045</v>
      </c>
      <c r="AL167" s="410"/>
    </row>
    <row r="168" ht="18" hidden="1" customHeight="1" spans="1:38">
      <c r="A168" s="311">
        <v>80</v>
      </c>
      <c r="B168" s="311" t="s">
        <v>477</v>
      </c>
      <c r="C168" s="363" t="s">
        <v>478</v>
      </c>
      <c r="D168" s="363">
        <v>30</v>
      </c>
      <c r="E168" s="364" t="s">
        <v>112</v>
      </c>
      <c r="F168" s="365" t="s">
        <v>113</v>
      </c>
      <c r="G168" s="366">
        <v>59</v>
      </c>
      <c r="H168" s="363">
        <v>157</v>
      </c>
      <c r="I168" s="407">
        <v>157</v>
      </c>
      <c r="J168" s="407"/>
      <c r="K168" s="407"/>
      <c r="L168" s="407">
        <v>155</v>
      </c>
      <c r="M168" s="407"/>
      <c r="N168" s="407">
        <f t="shared" si="26"/>
        <v>312</v>
      </c>
      <c r="O168" s="364" t="s">
        <v>479</v>
      </c>
      <c r="P168" s="364" t="s">
        <v>167</v>
      </c>
      <c r="Q168" s="364"/>
      <c r="R168" s="364"/>
      <c r="S168" s="364"/>
      <c r="T168" s="364"/>
      <c r="U168" s="364"/>
      <c r="V168" s="364"/>
      <c r="W168" s="407">
        <v>280</v>
      </c>
      <c r="X168" s="615" t="s">
        <v>480</v>
      </c>
      <c r="Y168" s="619">
        <v>13508582001</v>
      </c>
      <c r="Z168" s="364"/>
      <c r="AA168" s="490"/>
      <c r="AB168" s="491"/>
      <c r="AC168" s="491"/>
      <c r="AD168" s="491"/>
      <c r="AE168" s="491"/>
      <c r="AF168" s="491"/>
      <c r="AG168" s="491"/>
      <c r="AH168" s="491"/>
      <c r="AI168" s="518"/>
      <c r="AJ168" s="364"/>
      <c r="AK168" s="519">
        <f>W168/N168</f>
        <v>0.897435897435897</v>
      </c>
      <c r="AL168" s="407"/>
    </row>
    <row r="169" ht="18" hidden="1" customHeight="1" spans="1:38">
      <c r="A169" s="312"/>
      <c r="B169" s="312"/>
      <c r="C169" s="370"/>
      <c r="D169" s="370"/>
      <c r="E169" s="369"/>
      <c r="F169" s="365" t="s">
        <v>124</v>
      </c>
      <c r="G169" s="366">
        <v>98</v>
      </c>
      <c r="H169" s="370"/>
      <c r="I169" s="409"/>
      <c r="J169" s="413"/>
      <c r="K169" s="413"/>
      <c r="L169" s="409"/>
      <c r="M169" s="413"/>
      <c r="N169" s="409">
        <f t="shared" si="26"/>
        <v>0</v>
      </c>
      <c r="O169" s="369"/>
      <c r="P169" s="369"/>
      <c r="Q169" s="369"/>
      <c r="R169" s="369"/>
      <c r="S169" s="369"/>
      <c r="T169" s="369"/>
      <c r="U169" s="369"/>
      <c r="V169" s="369"/>
      <c r="W169" s="409"/>
      <c r="X169" s="615" t="s">
        <v>480</v>
      </c>
      <c r="Y169" s="619">
        <v>13508582001</v>
      </c>
      <c r="Z169" s="369"/>
      <c r="AA169" s="493"/>
      <c r="AB169" s="494"/>
      <c r="AC169" s="494"/>
      <c r="AD169" s="494"/>
      <c r="AE169" s="494"/>
      <c r="AF169" s="494"/>
      <c r="AG169" s="494"/>
      <c r="AH169" s="494"/>
      <c r="AI169" s="520"/>
      <c r="AJ169" s="369"/>
      <c r="AK169" s="521"/>
      <c r="AL169" s="409"/>
    </row>
    <row r="170" ht="39" hidden="1" customHeight="1" spans="1:38">
      <c r="A170" s="311">
        <v>81</v>
      </c>
      <c r="B170" s="311" t="s">
        <v>210</v>
      </c>
      <c r="C170" s="377" t="s">
        <v>481</v>
      </c>
      <c r="D170" s="377">
        <v>180</v>
      </c>
      <c r="E170" s="163" t="s">
        <v>125</v>
      </c>
      <c r="F170" s="365"/>
      <c r="G170" s="366"/>
      <c r="H170" s="373">
        <v>168</v>
      </c>
      <c r="I170" s="407">
        <v>287</v>
      </c>
      <c r="J170" s="410">
        <v>403</v>
      </c>
      <c r="K170" s="410"/>
      <c r="L170" s="410"/>
      <c r="M170" s="410"/>
      <c r="N170" s="410">
        <f t="shared" si="26"/>
        <v>571</v>
      </c>
      <c r="O170" s="163" t="s">
        <v>482</v>
      </c>
      <c r="P170" s="163" t="s">
        <v>127</v>
      </c>
      <c r="Q170" s="163"/>
      <c r="R170" s="163"/>
      <c r="S170" s="163"/>
      <c r="T170" s="163"/>
      <c r="U170" s="163"/>
      <c r="V170" s="163"/>
      <c r="W170" s="407">
        <v>387</v>
      </c>
      <c r="X170" s="601"/>
      <c r="Y170" s="601"/>
      <c r="Z170" s="601"/>
      <c r="AA170" s="163" t="s">
        <v>132</v>
      </c>
      <c r="AB170" s="163" t="s">
        <v>132</v>
      </c>
      <c r="AC170" s="163" t="s">
        <v>142</v>
      </c>
      <c r="AD170" s="163" t="s">
        <v>132</v>
      </c>
      <c r="AE170" s="163" t="s">
        <v>132</v>
      </c>
      <c r="AF170" s="163" t="s">
        <v>132</v>
      </c>
      <c r="AG170" s="163" t="s">
        <v>132</v>
      </c>
      <c r="AH170" s="163" t="s">
        <v>132</v>
      </c>
      <c r="AI170" s="163" t="s">
        <v>142</v>
      </c>
      <c r="AJ170" s="163"/>
      <c r="AK170" s="522">
        <f>W170/N170</f>
        <v>0.677758318739054</v>
      </c>
      <c r="AL170" s="410"/>
    </row>
    <row r="171" ht="39" hidden="1" customHeight="1" spans="1:38">
      <c r="A171" s="312"/>
      <c r="B171" s="312"/>
      <c r="C171" s="380"/>
      <c r="D171" s="380"/>
      <c r="E171" s="163" t="s">
        <v>183</v>
      </c>
      <c r="F171" s="365"/>
      <c r="G171" s="366">
        <v>119</v>
      </c>
      <c r="H171" s="373">
        <v>119</v>
      </c>
      <c r="I171" s="409"/>
      <c r="J171" s="410">
        <v>117.6</v>
      </c>
      <c r="K171" s="410"/>
      <c r="L171" s="410"/>
      <c r="M171" s="410"/>
      <c r="N171" s="410">
        <f t="shared" si="26"/>
        <v>236.6</v>
      </c>
      <c r="O171" s="163" t="s">
        <v>482</v>
      </c>
      <c r="P171" s="163" t="s">
        <v>127</v>
      </c>
      <c r="Q171" s="163"/>
      <c r="R171" s="163"/>
      <c r="S171" s="163"/>
      <c r="T171" s="163"/>
      <c r="U171" s="163"/>
      <c r="V171" s="163"/>
      <c r="W171" s="409"/>
      <c r="X171" s="602"/>
      <c r="Y171" s="602"/>
      <c r="Z171" s="602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522">
        <f>W171/N171</f>
        <v>0</v>
      </c>
      <c r="AL171" s="410"/>
    </row>
    <row r="172" ht="18" hidden="1" customHeight="1" spans="1:38">
      <c r="A172" s="311">
        <v>82</v>
      </c>
      <c r="B172" s="311" t="s">
        <v>358</v>
      </c>
      <c r="C172" s="363" t="s">
        <v>483</v>
      </c>
      <c r="D172" s="363">
        <v>30</v>
      </c>
      <c r="E172" s="364" t="s">
        <v>112</v>
      </c>
      <c r="F172" s="365" t="s">
        <v>113</v>
      </c>
      <c r="G172" s="366">
        <v>59</v>
      </c>
      <c r="H172" s="363">
        <v>157</v>
      </c>
      <c r="I172" s="407">
        <v>358</v>
      </c>
      <c r="J172" s="412">
        <v>155</v>
      </c>
      <c r="K172" s="412"/>
      <c r="L172" s="407"/>
      <c r="M172" s="412"/>
      <c r="N172" s="407">
        <f t="shared" si="26"/>
        <v>312</v>
      </c>
      <c r="O172" s="364" t="s">
        <v>468</v>
      </c>
      <c r="P172" s="364" t="s">
        <v>115</v>
      </c>
      <c r="Q172" s="364"/>
      <c r="R172" s="364"/>
      <c r="S172" s="364"/>
      <c r="T172" s="364"/>
      <c r="U172" s="364"/>
      <c r="V172" s="364"/>
      <c r="W172" s="407">
        <v>250</v>
      </c>
      <c r="X172" s="615" t="s">
        <v>484</v>
      </c>
      <c r="Y172" s="619">
        <v>15885200210</v>
      </c>
      <c r="Z172" s="364"/>
      <c r="AA172" s="490"/>
      <c r="AB172" s="491"/>
      <c r="AC172" s="491"/>
      <c r="AD172" s="491"/>
      <c r="AE172" s="491"/>
      <c r="AF172" s="491"/>
      <c r="AG172" s="491"/>
      <c r="AH172" s="491"/>
      <c r="AI172" s="518"/>
      <c r="AJ172" s="364"/>
      <c r="AK172" s="519">
        <f>W172/N172</f>
        <v>0.801282051282051</v>
      </c>
      <c r="AL172" s="407"/>
    </row>
    <row r="173" ht="18" hidden="1" customHeight="1" spans="1:38">
      <c r="A173" s="367"/>
      <c r="B173" s="367"/>
      <c r="C173" s="368"/>
      <c r="D173" s="368"/>
      <c r="E173" s="369"/>
      <c r="F173" s="365" t="s">
        <v>124</v>
      </c>
      <c r="G173" s="366">
        <v>98</v>
      </c>
      <c r="H173" s="370"/>
      <c r="I173" s="408"/>
      <c r="J173" s="413"/>
      <c r="K173" s="413"/>
      <c r="L173" s="409"/>
      <c r="M173" s="413"/>
      <c r="N173" s="409">
        <f t="shared" si="26"/>
        <v>0</v>
      </c>
      <c r="O173" s="369"/>
      <c r="P173" s="369"/>
      <c r="Q173" s="369"/>
      <c r="R173" s="369"/>
      <c r="S173" s="369"/>
      <c r="T173" s="369"/>
      <c r="U173" s="369"/>
      <c r="V173" s="369"/>
      <c r="W173" s="408"/>
      <c r="X173" s="615" t="s">
        <v>484</v>
      </c>
      <c r="Y173" s="619">
        <v>15885200210</v>
      </c>
      <c r="Z173" s="416"/>
      <c r="AA173" s="493"/>
      <c r="AB173" s="494"/>
      <c r="AC173" s="494"/>
      <c r="AD173" s="494"/>
      <c r="AE173" s="494"/>
      <c r="AF173" s="494"/>
      <c r="AG173" s="494"/>
      <c r="AH173" s="494"/>
      <c r="AI173" s="520"/>
      <c r="AJ173" s="369"/>
      <c r="AK173" s="521"/>
      <c r="AL173" s="409"/>
    </row>
    <row r="174" ht="39" hidden="1" customHeight="1" spans="1:38">
      <c r="A174" s="312"/>
      <c r="B174" s="312"/>
      <c r="C174" s="370"/>
      <c r="D174" s="370"/>
      <c r="E174" s="163" t="s">
        <v>125</v>
      </c>
      <c r="F174" s="365"/>
      <c r="G174" s="366"/>
      <c r="H174" s="373">
        <v>201</v>
      </c>
      <c r="I174" s="409"/>
      <c r="J174" s="410"/>
      <c r="K174" s="410"/>
      <c r="L174" s="410"/>
      <c r="M174" s="410">
        <v>150</v>
      </c>
      <c r="N174" s="410">
        <f t="shared" si="26"/>
        <v>351</v>
      </c>
      <c r="O174" s="163"/>
      <c r="P174" s="163"/>
      <c r="Q174" s="163" t="s">
        <v>177</v>
      </c>
      <c r="R174" s="163" t="s">
        <v>136</v>
      </c>
      <c r="S174" s="163" t="s">
        <v>136</v>
      </c>
      <c r="T174" s="163" t="s">
        <v>485</v>
      </c>
      <c r="U174" s="163" t="s">
        <v>464</v>
      </c>
      <c r="V174" s="163"/>
      <c r="W174" s="409"/>
      <c r="X174" s="615" t="s">
        <v>484</v>
      </c>
      <c r="Y174" s="619">
        <v>15885200210</v>
      </c>
      <c r="Z174" s="369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522">
        <f>W174/N174</f>
        <v>0</v>
      </c>
      <c r="AL174" s="410"/>
    </row>
    <row r="175" ht="39" hidden="1" customHeight="1" spans="1:38">
      <c r="A175" s="69">
        <v>83</v>
      </c>
      <c r="B175" s="69" t="s">
        <v>486</v>
      </c>
      <c r="C175" s="373" t="s">
        <v>487</v>
      </c>
      <c r="D175" s="373">
        <v>120</v>
      </c>
      <c r="E175" s="163" t="s">
        <v>125</v>
      </c>
      <c r="F175" s="365"/>
      <c r="G175" s="366"/>
      <c r="H175" s="373">
        <v>287</v>
      </c>
      <c r="I175" s="410">
        <v>287</v>
      </c>
      <c r="J175" s="410"/>
      <c r="K175" s="410"/>
      <c r="L175" s="410">
        <v>285</v>
      </c>
      <c r="M175" s="410"/>
      <c r="N175" s="410">
        <f t="shared" si="26"/>
        <v>572</v>
      </c>
      <c r="O175" s="163" t="s">
        <v>488</v>
      </c>
      <c r="P175" s="163" t="s">
        <v>367</v>
      </c>
      <c r="Q175" s="163"/>
      <c r="R175" s="163"/>
      <c r="S175" s="163"/>
      <c r="T175" s="163"/>
      <c r="U175" s="163"/>
      <c r="V175" s="163"/>
      <c r="W175" s="410">
        <v>300</v>
      </c>
      <c r="X175" s="615" t="s">
        <v>489</v>
      </c>
      <c r="Y175" s="619">
        <v>18685525555</v>
      </c>
      <c r="Z175" s="163"/>
      <c r="AA175" s="163" t="s">
        <v>132</v>
      </c>
      <c r="AB175" s="163" t="s">
        <v>132</v>
      </c>
      <c r="AC175" s="163" t="s">
        <v>142</v>
      </c>
      <c r="AD175" s="163" t="s">
        <v>132</v>
      </c>
      <c r="AE175" s="163" t="s">
        <v>132</v>
      </c>
      <c r="AF175" s="163" t="s">
        <v>132</v>
      </c>
      <c r="AG175" s="163" t="s">
        <v>132</v>
      </c>
      <c r="AH175" s="163" t="s">
        <v>132</v>
      </c>
      <c r="AI175" s="163" t="s">
        <v>142</v>
      </c>
      <c r="AJ175" s="163"/>
      <c r="AK175" s="522">
        <f>W175/N175</f>
        <v>0.524475524475524</v>
      </c>
      <c r="AL175" s="410"/>
    </row>
    <row r="176" ht="39" hidden="1" customHeight="1" spans="1:38">
      <c r="A176" s="69">
        <v>84</v>
      </c>
      <c r="B176" s="69" t="s">
        <v>486</v>
      </c>
      <c r="C176" s="373" t="s">
        <v>490</v>
      </c>
      <c r="D176" s="373">
        <v>45</v>
      </c>
      <c r="E176" s="163" t="s">
        <v>125</v>
      </c>
      <c r="F176" s="365"/>
      <c r="G176" s="366"/>
      <c r="H176" s="373">
        <v>287</v>
      </c>
      <c r="I176" s="410">
        <v>287</v>
      </c>
      <c r="J176" s="410">
        <v>285</v>
      </c>
      <c r="K176" s="410"/>
      <c r="L176" s="410"/>
      <c r="M176" s="410"/>
      <c r="N176" s="410">
        <f t="shared" si="26"/>
        <v>572</v>
      </c>
      <c r="O176" s="163" t="s">
        <v>158</v>
      </c>
      <c r="P176" s="163" t="s">
        <v>127</v>
      </c>
      <c r="Q176" s="163"/>
      <c r="R176" s="163"/>
      <c r="S176" s="163"/>
      <c r="T176" s="163"/>
      <c r="U176" s="163"/>
      <c r="V176" s="163"/>
      <c r="W176" s="410">
        <v>250</v>
      </c>
      <c r="X176" s="615" t="s">
        <v>489</v>
      </c>
      <c r="Y176" s="619">
        <v>18685525555</v>
      </c>
      <c r="Z176" s="163"/>
      <c r="AA176" s="163" t="s">
        <v>132</v>
      </c>
      <c r="AB176" s="163" t="s">
        <v>132</v>
      </c>
      <c r="AC176" s="163" t="s">
        <v>142</v>
      </c>
      <c r="AD176" s="163" t="s">
        <v>132</v>
      </c>
      <c r="AE176" s="163" t="s">
        <v>132</v>
      </c>
      <c r="AF176" s="163" t="s">
        <v>132</v>
      </c>
      <c r="AG176" s="163" t="s">
        <v>132</v>
      </c>
      <c r="AH176" s="163" t="s">
        <v>132</v>
      </c>
      <c r="AI176" s="163" t="s">
        <v>142</v>
      </c>
      <c r="AJ176" s="163"/>
      <c r="AK176" s="522">
        <f>W176/N176</f>
        <v>0.437062937062937</v>
      </c>
      <c r="AL176" s="410"/>
    </row>
    <row r="177" ht="18" hidden="1" customHeight="1" spans="1:38">
      <c r="A177" s="311">
        <v>85</v>
      </c>
      <c r="B177" s="311" t="s">
        <v>486</v>
      </c>
      <c r="C177" s="363" t="s">
        <v>491</v>
      </c>
      <c r="D177" s="363">
        <v>30</v>
      </c>
      <c r="E177" s="364" t="s">
        <v>112</v>
      </c>
      <c r="F177" s="365" t="s">
        <v>113</v>
      </c>
      <c r="G177" s="366">
        <v>59</v>
      </c>
      <c r="H177" s="363">
        <v>157</v>
      </c>
      <c r="I177" s="407">
        <v>443</v>
      </c>
      <c r="J177" s="412">
        <v>155</v>
      </c>
      <c r="K177" s="412"/>
      <c r="L177" s="407"/>
      <c r="M177" s="412"/>
      <c r="N177" s="407">
        <f t="shared" si="26"/>
        <v>312</v>
      </c>
      <c r="O177" s="364" t="s">
        <v>468</v>
      </c>
      <c r="P177" s="364" t="s">
        <v>115</v>
      </c>
      <c r="Q177" s="364"/>
      <c r="R177" s="364"/>
      <c r="S177" s="364"/>
      <c r="T177" s="364"/>
      <c r="U177" s="364"/>
      <c r="V177" s="364"/>
      <c r="W177" s="407"/>
      <c r="X177" s="615" t="s">
        <v>489</v>
      </c>
      <c r="Y177" s="619">
        <v>18685525555</v>
      </c>
      <c r="Z177" s="364"/>
      <c r="AA177" s="490"/>
      <c r="AB177" s="491"/>
      <c r="AC177" s="491"/>
      <c r="AD177" s="491"/>
      <c r="AE177" s="491"/>
      <c r="AF177" s="491"/>
      <c r="AG177" s="491"/>
      <c r="AH177" s="491"/>
      <c r="AI177" s="518"/>
      <c r="AJ177" s="364"/>
      <c r="AK177" s="519">
        <f>W177/N177</f>
        <v>0</v>
      </c>
      <c r="AL177" s="407"/>
    </row>
    <row r="178" ht="18" hidden="1" customHeight="1" spans="1:38">
      <c r="A178" s="367"/>
      <c r="B178" s="367"/>
      <c r="C178" s="368"/>
      <c r="D178" s="368"/>
      <c r="E178" s="369"/>
      <c r="F178" s="365" t="s">
        <v>124</v>
      </c>
      <c r="G178" s="366">
        <v>98</v>
      </c>
      <c r="H178" s="370"/>
      <c r="I178" s="408"/>
      <c r="J178" s="413"/>
      <c r="K178" s="413"/>
      <c r="L178" s="409"/>
      <c r="M178" s="413"/>
      <c r="N178" s="409">
        <f t="shared" si="26"/>
        <v>0</v>
      </c>
      <c r="O178" s="369"/>
      <c r="P178" s="369"/>
      <c r="Q178" s="369"/>
      <c r="R178" s="369"/>
      <c r="S178" s="369"/>
      <c r="T178" s="369"/>
      <c r="U178" s="369"/>
      <c r="V178" s="369"/>
      <c r="W178" s="409"/>
      <c r="X178" s="615" t="s">
        <v>489</v>
      </c>
      <c r="Y178" s="619">
        <v>18685525555</v>
      </c>
      <c r="Z178" s="416"/>
      <c r="AA178" s="493"/>
      <c r="AB178" s="494"/>
      <c r="AC178" s="494"/>
      <c r="AD178" s="494"/>
      <c r="AE178" s="494"/>
      <c r="AF178" s="494"/>
      <c r="AG178" s="494"/>
      <c r="AH178" s="494"/>
      <c r="AI178" s="520"/>
      <c r="AJ178" s="369"/>
      <c r="AK178" s="521"/>
      <c r="AL178" s="409"/>
    </row>
    <row r="179" ht="39" hidden="1" customHeight="1" spans="1:38">
      <c r="A179" s="312"/>
      <c r="B179" s="312"/>
      <c r="C179" s="370"/>
      <c r="D179" s="370"/>
      <c r="E179" s="163" t="s">
        <v>125</v>
      </c>
      <c r="F179" s="365"/>
      <c r="G179" s="366"/>
      <c r="H179" s="373">
        <v>286</v>
      </c>
      <c r="I179" s="409"/>
      <c r="J179" s="410"/>
      <c r="K179" s="410"/>
      <c r="L179" s="410"/>
      <c r="M179" s="410"/>
      <c r="N179" s="410">
        <f t="shared" si="26"/>
        <v>286</v>
      </c>
      <c r="O179" s="163"/>
      <c r="P179" s="163"/>
      <c r="Q179" s="163"/>
      <c r="R179" s="163" t="s">
        <v>492</v>
      </c>
      <c r="S179" s="163"/>
      <c r="T179" s="163"/>
      <c r="U179" s="163"/>
      <c r="V179" s="163"/>
      <c r="W179" s="410"/>
      <c r="X179" s="615" t="s">
        <v>489</v>
      </c>
      <c r="Y179" s="619">
        <v>18685525555</v>
      </c>
      <c r="Z179" s="369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522">
        <f t="shared" ref="AK179:AK198" si="27">W179/N179</f>
        <v>0</v>
      </c>
      <c r="AL179" s="410"/>
    </row>
    <row r="180" ht="31" customHeight="1" spans="1:38">
      <c r="A180" s="121" t="s">
        <v>17</v>
      </c>
      <c r="B180" s="121" t="s">
        <v>62</v>
      </c>
      <c r="C180" s="608">
        <v>4</v>
      </c>
      <c r="D180" s="608"/>
      <c r="E180" s="54"/>
      <c r="F180" s="362"/>
      <c r="G180" s="360"/>
      <c r="H180" s="359"/>
      <c r="I180" s="53">
        <f t="shared" ref="I180:N180" si="28">SUM(I181:I184)</f>
        <v>738</v>
      </c>
      <c r="J180" s="53">
        <f t="shared" si="28"/>
        <v>480</v>
      </c>
      <c r="K180" s="53">
        <f t="shared" si="28"/>
        <v>0</v>
      </c>
      <c r="L180" s="53">
        <f t="shared" si="28"/>
        <v>0</v>
      </c>
      <c r="M180" s="53">
        <f t="shared" si="28"/>
        <v>932</v>
      </c>
      <c r="N180" s="53">
        <f t="shared" si="28"/>
        <v>2150</v>
      </c>
      <c r="O180" s="54"/>
      <c r="P180" s="54"/>
      <c r="Q180" s="54"/>
      <c r="R180" s="54"/>
      <c r="S180" s="54"/>
      <c r="T180" s="54"/>
      <c r="U180" s="54"/>
      <c r="V180" s="54"/>
      <c r="W180" s="53">
        <f>SUM(W181:W184)</f>
        <v>1093</v>
      </c>
      <c r="X180" s="616"/>
      <c r="Y180" s="616"/>
      <c r="Z180" s="616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16">
        <f t="shared" si="27"/>
        <v>0.508372093023256</v>
      </c>
      <c r="AL180" s="410"/>
    </row>
    <row r="181" ht="39" hidden="1" customHeight="1" spans="1:38">
      <c r="A181" s="69">
        <v>86</v>
      </c>
      <c r="B181" s="69" t="s">
        <v>493</v>
      </c>
      <c r="C181" s="373" t="s">
        <v>494</v>
      </c>
      <c r="D181" s="373">
        <v>45</v>
      </c>
      <c r="E181" s="163" t="s">
        <v>125</v>
      </c>
      <c r="F181" s="365"/>
      <c r="G181" s="366"/>
      <c r="H181" s="373">
        <v>228</v>
      </c>
      <c r="I181" s="410">
        <v>228</v>
      </c>
      <c r="J181" s="410"/>
      <c r="K181" s="410"/>
      <c r="L181" s="410"/>
      <c r="M181" s="410">
        <v>312</v>
      </c>
      <c r="N181" s="410">
        <f>H181+J181+K181+L181+M181</f>
        <v>540</v>
      </c>
      <c r="O181" s="163"/>
      <c r="P181" s="163"/>
      <c r="Q181" s="163" t="s">
        <v>177</v>
      </c>
      <c r="R181" s="163" t="s">
        <v>495</v>
      </c>
      <c r="S181" s="163" t="s">
        <v>495</v>
      </c>
      <c r="T181" s="163"/>
      <c r="U181" s="163" t="s">
        <v>464</v>
      </c>
      <c r="V181" s="163" t="s">
        <v>496</v>
      </c>
      <c r="W181" s="410">
        <v>228</v>
      </c>
      <c r="X181" s="615" t="s">
        <v>497</v>
      </c>
      <c r="Y181" s="619">
        <v>13238546888</v>
      </c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522">
        <f t="shared" si="27"/>
        <v>0.422222222222222</v>
      </c>
      <c r="AL181" s="410"/>
    </row>
    <row r="182" ht="39" hidden="1" customHeight="1" spans="1:38">
      <c r="A182" s="69">
        <v>87</v>
      </c>
      <c r="B182" s="69" t="s">
        <v>498</v>
      </c>
      <c r="C182" s="373" t="s">
        <v>499</v>
      </c>
      <c r="D182" s="373">
        <v>30</v>
      </c>
      <c r="E182" s="163" t="s">
        <v>125</v>
      </c>
      <c r="F182" s="365"/>
      <c r="G182" s="366"/>
      <c r="H182" s="373">
        <v>170</v>
      </c>
      <c r="I182" s="410">
        <v>170</v>
      </c>
      <c r="J182" s="410"/>
      <c r="K182" s="410"/>
      <c r="L182" s="410"/>
      <c r="M182" s="410">
        <v>310</v>
      </c>
      <c r="N182" s="410">
        <f>H182+J182+K182+L182+M182</f>
        <v>480</v>
      </c>
      <c r="O182" s="163"/>
      <c r="P182" s="163"/>
      <c r="Q182" s="163" t="s">
        <v>177</v>
      </c>
      <c r="R182" s="163" t="s">
        <v>495</v>
      </c>
      <c r="S182" s="163" t="s">
        <v>495</v>
      </c>
      <c r="T182" s="163"/>
      <c r="U182" s="163" t="s">
        <v>500</v>
      </c>
      <c r="V182" s="163" t="s">
        <v>501</v>
      </c>
      <c r="W182" s="410">
        <v>170</v>
      </c>
      <c r="X182" s="615" t="s">
        <v>497</v>
      </c>
      <c r="Y182" s="619">
        <v>13238546888</v>
      </c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522">
        <f t="shared" si="27"/>
        <v>0.354166666666667</v>
      </c>
      <c r="AL182" s="410"/>
    </row>
    <row r="183" ht="39" hidden="1" customHeight="1" spans="1:38">
      <c r="A183" s="69">
        <v>88</v>
      </c>
      <c r="B183" s="69" t="s">
        <v>498</v>
      </c>
      <c r="C183" s="373" t="s">
        <v>502</v>
      </c>
      <c r="D183" s="373">
        <v>30</v>
      </c>
      <c r="E183" s="163" t="s">
        <v>125</v>
      </c>
      <c r="F183" s="365"/>
      <c r="G183" s="366"/>
      <c r="H183" s="373">
        <v>170</v>
      </c>
      <c r="I183" s="410">
        <v>170</v>
      </c>
      <c r="J183" s="410"/>
      <c r="K183" s="410"/>
      <c r="L183" s="410"/>
      <c r="M183" s="410">
        <v>310</v>
      </c>
      <c r="N183" s="410">
        <f>H183+J183+K183+L183+M183</f>
        <v>480</v>
      </c>
      <c r="O183" s="163" t="s">
        <v>201</v>
      </c>
      <c r="P183" s="163" t="s">
        <v>228</v>
      </c>
      <c r="Q183" s="163" t="s">
        <v>177</v>
      </c>
      <c r="R183" s="163" t="s">
        <v>495</v>
      </c>
      <c r="S183" s="163" t="s">
        <v>495</v>
      </c>
      <c r="T183" s="163"/>
      <c r="U183" s="163" t="s">
        <v>500</v>
      </c>
      <c r="V183" s="163" t="s">
        <v>501</v>
      </c>
      <c r="W183" s="410">
        <v>170</v>
      </c>
      <c r="X183" s="615" t="s">
        <v>497</v>
      </c>
      <c r="Y183" s="619">
        <v>13238546888</v>
      </c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522">
        <f t="shared" si="27"/>
        <v>0.354166666666667</v>
      </c>
      <c r="AL183" s="410"/>
    </row>
    <row r="184" ht="39" hidden="1" customHeight="1" spans="1:38">
      <c r="A184" s="69">
        <v>89</v>
      </c>
      <c r="B184" s="527" t="s">
        <v>323</v>
      </c>
      <c r="C184" s="373" t="s">
        <v>503</v>
      </c>
      <c r="D184" s="373">
        <v>30</v>
      </c>
      <c r="E184" s="163" t="s">
        <v>125</v>
      </c>
      <c r="F184" s="365"/>
      <c r="G184" s="366"/>
      <c r="H184" s="373">
        <v>170</v>
      </c>
      <c r="I184" s="410">
        <v>170</v>
      </c>
      <c r="J184" s="410">
        <v>480</v>
      </c>
      <c r="K184" s="410"/>
      <c r="L184" s="410"/>
      <c r="M184" s="410"/>
      <c r="N184" s="410">
        <f>H184+J184+K184+L184+M184</f>
        <v>650</v>
      </c>
      <c r="O184" s="163" t="s">
        <v>504</v>
      </c>
      <c r="P184" s="163" t="s">
        <v>127</v>
      </c>
      <c r="Q184" s="163"/>
      <c r="R184" s="163"/>
      <c r="S184" s="163"/>
      <c r="T184" s="163"/>
      <c r="U184" s="163"/>
      <c r="V184" s="163"/>
      <c r="W184" s="410">
        <v>525</v>
      </c>
      <c r="X184" s="163"/>
      <c r="Y184" s="163"/>
      <c r="Z184" s="163"/>
      <c r="AA184" s="163" t="s">
        <v>132</v>
      </c>
      <c r="AB184" s="163" t="s">
        <v>132</v>
      </c>
      <c r="AC184" s="163" t="s">
        <v>132</v>
      </c>
      <c r="AD184" s="163" t="s">
        <v>132</v>
      </c>
      <c r="AE184" s="163" t="s">
        <v>132</v>
      </c>
      <c r="AF184" s="163" t="s">
        <v>132</v>
      </c>
      <c r="AG184" s="163" t="s">
        <v>132</v>
      </c>
      <c r="AH184" s="163" t="s">
        <v>132</v>
      </c>
      <c r="AI184" s="163" t="s">
        <v>132</v>
      </c>
      <c r="AJ184" s="163"/>
      <c r="AK184" s="522">
        <f t="shared" si="27"/>
        <v>0.807692307692308</v>
      </c>
      <c r="AL184" s="410"/>
    </row>
    <row r="185" ht="31" customHeight="1" spans="1:38">
      <c r="A185" s="121" t="s">
        <v>20</v>
      </c>
      <c r="B185" s="121" t="s">
        <v>66</v>
      </c>
      <c r="C185" s="359">
        <v>3</v>
      </c>
      <c r="D185" s="359"/>
      <c r="E185" s="54"/>
      <c r="F185" s="362"/>
      <c r="G185" s="360"/>
      <c r="H185" s="359"/>
      <c r="I185" s="53">
        <f t="shared" ref="I185:N185" si="29">SUM(I186:I189)</f>
        <v>950</v>
      </c>
      <c r="J185" s="53">
        <f t="shared" si="29"/>
        <v>0</v>
      </c>
      <c r="K185" s="53">
        <f t="shared" si="29"/>
        <v>0</v>
      </c>
      <c r="L185" s="53">
        <f t="shared" si="29"/>
        <v>0</v>
      </c>
      <c r="M185" s="53">
        <f t="shared" si="29"/>
        <v>10.64</v>
      </c>
      <c r="N185" s="53">
        <f t="shared" si="29"/>
        <v>960.64</v>
      </c>
      <c r="O185" s="54"/>
      <c r="P185" s="54"/>
      <c r="Q185" s="54"/>
      <c r="R185" s="54"/>
      <c r="S185" s="54"/>
      <c r="T185" s="54"/>
      <c r="U185" s="54"/>
      <c r="V185" s="54"/>
      <c r="W185" s="53">
        <f>SUM(W186:W189)</f>
        <v>669</v>
      </c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16">
        <f t="shared" si="27"/>
        <v>0.696410726182545</v>
      </c>
      <c r="AL185" s="410"/>
    </row>
    <row r="186" ht="39" hidden="1" customHeight="1" spans="1:38">
      <c r="A186" s="311">
        <v>90</v>
      </c>
      <c r="B186" s="311" t="s">
        <v>143</v>
      </c>
      <c r="C186" s="363" t="s">
        <v>505</v>
      </c>
      <c r="D186" s="363">
        <v>120</v>
      </c>
      <c r="E186" s="163" t="s">
        <v>125</v>
      </c>
      <c r="F186" s="365"/>
      <c r="G186" s="366"/>
      <c r="H186" s="373">
        <v>299</v>
      </c>
      <c r="I186" s="407">
        <v>394</v>
      </c>
      <c r="J186" s="410"/>
      <c r="K186" s="410"/>
      <c r="L186" s="410"/>
      <c r="M186" s="410"/>
      <c r="N186" s="410">
        <f>H186+J186+K186+L186+M186</f>
        <v>299</v>
      </c>
      <c r="O186" s="163"/>
      <c r="P186" s="163"/>
      <c r="Q186" s="364"/>
      <c r="R186" s="364" t="s">
        <v>506</v>
      </c>
      <c r="S186" s="364" t="s">
        <v>506</v>
      </c>
      <c r="T186" s="163"/>
      <c r="U186" s="364" t="s">
        <v>507</v>
      </c>
      <c r="V186" s="163"/>
      <c r="W186" s="410">
        <v>197</v>
      </c>
      <c r="X186" s="617" t="s">
        <v>508</v>
      </c>
      <c r="Y186" s="619">
        <v>18608588844</v>
      </c>
      <c r="Z186" s="364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522">
        <f t="shared" si="27"/>
        <v>0.658862876254181</v>
      </c>
      <c r="AL186" s="410"/>
    </row>
    <row r="187" ht="39" hidden="1" customHeight="1" spans="1:38">
      <c r="A187" s="312"/>
      <c r="B187" s="312"/>
      <c r="C187" s="370"/>
      <c r="D187" s="370"/>
      <c r="E187" s="163" t="s">
        <v>155</v>
      </c>
      <c r="F187" s="365"/>
      <c r="G187" s="366">
        <v>95</v>
      </c>
      <c r="H187" s="373">
        <v>95</v>
      </c>
      <c r="I187" s="409"/>
      <c r="J187" s="410"/>
      <c r="K187" s="410"/>
      <c r="L187" s="410"/>
      <c r="M187" s="410"/>
      <c r="N187" s="410">
        <f>H187+J187+K187+L187+M187</f>
        <v>95</v>
      </c>
      <c r="O187" s="163"/>
      <c r="P187" s="163"/>
      <c r="Q187" s="369"/>
      <c r="R187" s="369"/>
      <c r="S187" s="369"/>
      <c r="T187" s="163"/>
      <c r="U187" s="369"/>
      <c r="V187" s="163"/>
      <c r="W187" s="410"/>
      <c r="X187" s="617" t="s">
        <v>508</v>
      </c>
      <c r="Y187" s="619">
        <v>18608588844</v>
      </c>
      <c r="Z187" s="369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522">
        <f t="shared" si="27"/>
        <v>0</v>
      </c>
      <c r="AL187" s="410"/>
    </row>
    <row r="188" ht="39" hidden="1" customHeight="1" spans="1:38">
      <c r="A188" s="69">
        <v>91</v>
      </c>
      <c r="B188" s="69" t="s">
        <v>143</v>
      </c>
      <c r="C188" s="373" t="s">
        <v>509</v>
      </c>
      <c r="D188" s="373">
        <v>60</v>
      </c>
      <c r="E188" s="163" t="s">
        <v>125</v>
      </c>
      <c r="F188" s="365"/>
      <c r="G188" s="366"/>
      <c r="H188" s="373">
        <v>472</v>
      </c>
      <c r="I188" s="410">
        <v>472</v>
      </c>
      <c r="J188" s="410"/>
      <c r="K188" s="410"/>
      <c r="L188" s="410"/>
      <c r="M188" s="410"/>
      <c r="N188" s="410">
        <f>H188+J188+K188+L188+M188</f>
        <v>472</v>
      </c>
      <c r="O188" s="163"/>
      <c r="P188" s="163"/>
      <c r="Q188" s="163" t="s">
        <v>177</v>
      </c>
      <c r="R188" s="163" t="s">
        <v>474</v>
      </c>
      <c r="S188" s="163" t="s">
        <v>506</v>
      </c>
      <c r="T188" s="163"/>
      <c r="U188" s="163" t="s">
        <v>464</v>
      </c>
      <c r="V188" s="163"/>
      <c r="W188" s="410">
        <v>472</v>
      </c>
      <c r="X188" s="617" t="s">
        <v>508</v>
      </c>
      <c r="Y188" s="619">
        <v>18608588844</v>
      </c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522">
        <f t="shared" si="27"/>
        <v>1</v>
      </c>
      <c r="AL188" s="410"/>
    </row>
    <row r="189" ht="39" hidden="1" customHeight="1" spans="1:38">
      <c r="A189" s="69">
        <v>92</v>
      </c>
      <c r="B189" s="69" t="s">
        <v>143</v>
      </c>
      <c r="C189" s="373" t="s">
        <v>510</v>
      </c>
      <c r="D189" s="373">
        <v>270</v>
      </c>
      <c r="E189" s="163" t="s">
        <v>155</v>
      </c>
      <c r="F189" s="365"/>
      <c r="G189" s="366">
        <v>84</v>
      </c>
      <c r="H189" s="373">
        <v>84</v>
      </c>
      <c r="I189" s="410">
        <v>84</v>
      </c>
      <c r="J189" s="410"/>
      <c r="K189" s="410"/>
      <c r="L189" s="410"/>
      <c r="M189" s="410">
        <v>10.64</v>
      </c>
      <c r="N189" s="410">
        <f>H189+J189+K189+L189+M189</f>
        <v>94.64</v>
      </c>
      <c r="O189" s="163" t="s">
        <v>201</v>
      </c>
      <c r="P189" s="163" t="s">
        <v>228</v>
      </c>
      <c r="Q189" s="163" t="s">
        <v>177</v>
      </c>
      <c r="R189" s="163" t="s">
        <v>506</v>
      </c>
      <c r="S189" s="163" t="s">
        <v>506</v>
      </c>
      <c r="T189" s="163"/>
      <c r="U189" s="163" t="s">
        <v>507</v>
      </c>
      <c r="V189" s="163"/>
      <c r="W189" s="410"/>
      <c r="X189" s="617" t="s">
        <v>508</v>
      </c>
      <c r="Y189" s="619">
        <v>18608588844</v>
      </c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522">
        <f t="shared" si="27"/>
        <v>0</v>
      </c>
      <c r="AL189" s="410"/>
    </row>
    <row r="190" ht="31" customHeight="1" spans="1:38">
      <c r="A190" s="121"/>
      <c r="B190" s="361" t="s">
        <v>46</v>
      </c>
      <c r="C190" s="359">
        <f>C191+C193</f>
        <v>3</v>
      </c>
      <c r="D190" s="359"/>
      <c r="E190" s="54"/>
      <c r="F190" s="359"/>
      <c r="G190" s="360"/>
      <c r="H190" s="359"/>
      <c r="I190" s="53">
        <f t="shared" ref="I190:N190" si="30">I191+I193</f>
        <v>900</v>
      </c>
      <c r="J190" s="53">
        <f t="shared" si="30"/>
        <v>635</v>
      </c>
      <c r="K190" s="53">
        <f t="shared" si="30"/>
        <v>0</v>
      </c>
      <c r="L190" s="53">
        <f t="shared" si="30"/>
        <v>0</v>
      </c>
      <c r="M190" s="53">
        <f t="shared" si="30"/>
        <v>210</v>
      </c>
      <c r="N190" s="53">
        <f t="shared" si="30"/>
        <v>1745</v>
      </c>
      <c r="O190" s="54"/>
      <c r="P190" s="54"/>
      <c r="Q190" s="54"/>
      <c r="R190" s="54"/>
      <c r="S190" s="54"/>
      <c r="T190" s="54"/>
      <c r="U190" s="54"/>
      <c r="V190" s="54"/>
      <c r="W190" s="53">
        <f>W191+W193</f>
        <v>1535</v>
      </c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16">
        <f t="shared" si="27"/>
        <v>0.879656160458453</v>
      </c>
      <c r="AL190" s="410"/>
    </row>
    <row r="191" ht="31" customHeight="1" spans="1:38">
      <c r="A191" s="121" t="s">
        <v>13</v>
      </c>
      <c r="B191" s="121" t="s">
        <v>51</v>
      </c>
      <c r="C191" s="359">
        <v>1</v>
      </c>
      <c r="D191" s="359"/>
      <c r="E191" s="54"/>
      <c r="F191" s="362"/>
      <c r="G191" s="360"/>
      <c r="H191" s="359"/>
      <c r="I191" s="53">
        <f t="shared" ref="I191:N191" si="31">I192</f>
        <v>326</v>
      </c>
      <c r="J191" s="53">
        <f t="shared" si="31"/>
        <v>324</v>
      </c>
      <c r="K191" s="53">
        <f t="shared" si="31"/>
        <v>0</v>
      </c>
      <c r="L191" s="53">
        <f t="shared" si="31"/>
        <v>0</v>
      </c>
      <c r="M191" s="53">
        <f t="shared" si="31"/>
        <v>0</v>
      </c>
      <c r="N191" s="53">
        <f t="shared" si="31"/>
        <v>650</v>
      </c>
      <c r="O191" s="54"/>
      <c r="P191" s="54"/>
      <c r="Q191" s="54"/>
      <c r="R191" s="54"/>
      <c r="S191" s="54"/>
      <c r="T191" s="54"/>
      <c r="U191" s="54"/>
      <c r="V191" s="54"/>
      <c r="W191" s="53">
        <f>W192</f>
        <v>650</v>
      </c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16">
        <f t="shared" si="27"/>
        <v>1</v>
      </c>
      <c r="AL191" s="410" t="s">
        <v>39</v>
      </c>
    </row>
    <row r="192" ht="39" hidden="1" customHeight="1" spans="1:38">
      <c r="A192" s="69">
        <v>93</v>
      </c>
      <c r="B192" s="69" t="s">
        <v>511</v>
      </c>
      <c r="C192" s="607" t="s">
        <v>512</v>
      </c>
      <c r="D192" s="607">
        <v>30</v>
      </c>
      <c r="E192" s="163" t="s">
        <v>125</v>
      </c>
      <c r="F192" s="365"/>
      <c r="G192" s="366"/>
      <c r="H192" s="373">
        <v>326</v>
      </c>
      <c r="I192" s="410">
        <v>326</v>
      </c>
      <c r="J192" s="410">
        <v>324</v>
      </c>
      <c r="K192" s="410"/>
      <c r="L192" s="410"/>
      <c r="M192" s="410"/>
      <c r="N192" s="410">
        <f>H192+J192+K192+L192+M192</f>
        <v>650</v>
      </c>
      <c r="O192" s="163" t="s">
        <v>158</v>
      </c>
      <c r="P192" s="163" t="s">
        <v>127</v>
      </c>
      <c r="Q192" s="163"/>
      <c r="R192" s="163"/>
      <c r="S192" s="163"/>
      <c r="T192" s="163"/>
      <c r="U192" s="163"/>
      <c r="V192" s="163"/>
      <c r="W192" s="410">
        <f>I192+J192</f>
        <v>650</v>
      </c>
      <c r="X192" s="618"/>
      <c r="Y192" s="618"/>
      <c r="Z192" s="618"/>
      <c r="AA192" s="163" t="s">
        <v>132</v>
      </c>
      <c r="AB192" s="163" t="s">
        <v>132</v>
      </c>
      <c r="AC192" s="163" t="s">
        <v>132</v>
      </c>
      <c r="AD192" s="163" t="s">
        <v>132</v>
      </c>
      <c r="AE192" s="163" t="s">
        <v>132</v>
      </c>
      <c r="AF192" s="163" t="s">
        <v>132</v>
      </c>
      <c r="AG192" s="163" t="s">
        <v>132</v>
      </c>
      <c r="AH192" s="163" t="s">
        <v>132</v>
      </c>
      <c r="AI192" s="163" t="s">
        <v>132</v>
      </c>
      <c r="AJ192" s="163"/>
      <c r="AK192" s="522">
        <f t="shared" si="27"/>
        <v>1</v>
      </c>
      <c r="AL192" s="410"/>
    </row>
    <row r="193" ht="31" customHeight="1" spans="1:38">
      <c r="A193" s="121" t="s">
        <v>15</v>
      </c>
      <c r="B193" s="121" t="s">
        <v>48</v>
      </c>
      <c r="C193" s="608">
        <v>2</v>
      </c>
      <c r="D193" s="608"/>
      <c r="E193" s="54"/>
      <c r="F193" s="362"/>
      <c r="G193" s="360"/>
      <c r="H193" s="359"/>
      <c r="I193" s="53">
        <f t="shared" ref="I193:N193" si="32">I194+I195</f>
        <v>574</v>
      </c>
      <c r="J193" s="53">
        <f t="shared" si="32"/>
        <v>311</v>
      </c>
      <c r="K193" s="53">
        <f t="shared" si="32"/>
        <v>0</v>
      </c>
      <c r="L193" s="53">
        <f t="shared" si="32"/>
        <v>0</v>
      </c>
      <c r="M193" s="53">
        <f t="shared" si="32"/>
        <v>210</v>
      </c>
      <c r="N193" s="53">
        <f t="shared" si="32"/>
        <v>1095</v>
      </c>
      <c r="O193" s="54"/>
      <c r="P193" s="54"/>
      <c r="Q193" s="54"/>
      <c r="R193" s="54"/>
      <c r="S193" s="54"/>
      <c r="T193" s="54"/>
      <c r="U193" s="54"/>
      <c r="V193" s="54"/>
      <c r="W193" s="53">
        <f>W194+W195</f>
        <v>885</v>
      </c>
      <c r="X193" s="616"/>
      <c r="Y193" s="616"/>
      <c r="Z193" s="616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16">
        <f t="shared" si="27"/>
        <v>0.808219178082192</v>
      </c>
      <c r="AL193" s="410"/>
    </row>
    <row r="194" ht="39" hidden="1" customHeight="1" spans="1:38">
      <c r="A194" s="69">
        <v>94</v>
      </c>
      <c r="B194" s="69" t="s">
        <v>513</v>
      </c>
      <c r="C194" s="373" t="s">
        <v>514</v>
      </c>
      <c r="D194" s="373">
        <v>30</v>
      </c>
      <c r="E194" s="163" t="s">
        <v>125</v>
      </c>
      <c r="F194" s="365"/>
      <c r="G194" s="366"/>
      <c r="H194" s="373">
        <v>287</v>
      </c>
      <c r="I194" s="410">
        <v>287</v>
      </c>
      <c r="J194" s="410"/>
      <c r="K194" s="410"/>
      <c r="L194" s="410"/>
      <c r="M194" s="410">
        <v>210</v>
      </c>
      <c r="N194" s="410">
        <f>H194+J194+K194+L194+M194</f>
        <v>497</v>
      </c>
      <c r="O194" s="163" t="s">
        <v>201</v>
      </c>
      <c r="P194" s="163" t="s">
        <v>228</v>
      </c>
      <c r="Q194" s="163" t="s">
        <v>177</v>
      </c>
      <c r="R194" s="163" t="s">
        <v>515</v>
      </c>
      <c r="S194" s="163" t="s">
        <v>516</v>
      </c>
      <c r="T194" s="163"/>
      <c r="U194" s="163" t="s">
        <v>517</v>
      </c>
      <c r="V194" s="163" t="s">
        <v>518</v>
      </c>
      <c r="W194" s="410">
        <v>287</v>
      </c>
      <c r="X194" s="163" t="s">
        <v>519</v>
      </c>
      <c r="Y194" s="163" t="s">
        <v>520</v>
      </c>
      <c r="Z194" s="163"/>
      <c r="AA194" s="163" t="s">
        <v>182</v>
      </c>
      <c r="AB194" s="163" t="s">
        <v>182</v>
      </c>
      <c r="AC194" s="163" t="s">
        <v>142</v>
      </c>
      <c r="AD194" s="163" t="s">
        <v>182</v>
      </c>
      <c r="AE194" s="163" t="s">
        <v>182</v>
      </c>
      <c r="AF194" s="163" t="s">
        <v>182</v>
      </c>
      <c r="AG194" s="163" t="s">
        <v>182</v>
      </c>
      <c r="AH194" s="163" t="s">
        <v>182</v>
      </c>
      <c r="AI194" s="163" t="s">
        <v>182</v>
      </c>
      <c r="AJ194" s="163" t="s">
        <v>521</v>
      </c>
      <c r="AK194" s="522">
        <f t="shared" si="27"/>
        <v>0.577464788732394</v>
      </c>
      <c r="AL194" s="410"/>
    </row>
    <row r="195" ht="39" hidden="1" customHeight="1" spans="1:38">
      <c r="A195" s="69">
        <v>95</v>
      </c>
      <c r="B195" s="69" t="s">
        <v>513</v>
      </c>
      <c r="C195" s="373" t="s">
        <v>522</v>
      </c>
      <c r="D195" s="373">
        <v>30</v>
      </c>
      <c r="E195" s="163" t="s">
        <v>125</v>
      </c>
      <c r="F195" s="365"/>
      <c r="G195" s="366"/>
      <c r="H195" s="373">
        <v>287</v>
      </c>
      <c r="I195" s="410">
        <v>287</v>
      </c>
      <c r="J195" s="410">
        <v>311</v>
      </c>
      <c r="K195" s="410"/>
      <c r="L195" s="410"/>
      <c r="M195" s="410"/>
      <c r="N195" s="410">
        <f>H195+J195+K195+L195+M195</f>
        <v>598</v>
      </c>
      <c r="O195" s="163" t="s">
        <v>158</v>
      </c>
      <c r="P195" s="163" t="s">
        <v>127</v>
      </c>
      <c r="Q195" s="163"/>
      <c r="R195" s="163"/>
      <c r="S195" s="163"/>
      <c r="T195" s="163"/>
      <c r="U195" s="163"/>
      <c r="V195" s="163"/>
      <c r="W195" s="450">
        <v>598</v>
      </c>
      <c r="X195" s="163"/>
      <c r="Y195" s="163"/>
      <c r="Z195" s="163"/>
      <c r="AA195" s="163" t="s">
        <v>132</v>
      </c>
      <c r="AB195" s="163" t="s">
        <v>132</v>
      </c>
      <c r="AC195" s="163" t="s">
        <v>142</v>
      </c>
      <c r="AD195" s="163" t="s">
        <v>132</v>
      </c>
      <c r="AE195" s="163" t="s">
        <v>132</v>
      </c>
      <c r="AF195" s="163" t="s">
        <v>132</v>
      </c>
      <c r="AG195" s="163" t="s">
        <v>132</v>
      </c>
      <c r="AH195" s="163" t="s">
        <v>132</v>
      </c>
      <c r="AI195" s="163" t="s">
        <v>132</v>
      </c>
      <c r="AJ195" s="163"/>
      <c r="AK195" s="522">
        <f t="shared" si="27"/>
        <v>1</v>
      </c>
      <c r="AL195" s="410"/>
    </row>
    <row r="196" ht="31" customHeight="1" spans="1:38">
      <c r="A196" s="121"/>
      <c r="B196" s="361" t="s">
        <v>523</v>
      </c>
      <c r="C196" s="359">
        <f>C197+C212+C221+C230</f>
        <v>13</v>
      </c>
      <c r="D196" s="359"/>
      <c r="E196" s="54"/>
      <c r="F196" s="359"/>
      <c r="G196" s="360"/>
      <c r="H196" s="359"/>
      <c r="I196" s="53">
        <f t="shared" ref="I196:N196" si="33">I197+I212+I221+I230</f>
        <v>3983</v>
      </c>
      <c r="J196" s="53">
        <f t="shared" si="33"/>
        <v>1361</v>
      </c>
      <c r="K196" s="53">
        <f t="shared" si="33"/>
        <v>0</v>
      </c>
      <c r="L196" s="53">
        <f t="shared" si="33"/>
        <v>805</v>
      </c>
      <c r="M196" s="53">
        <f t="shared" si="33"/>
        <v>0</v>
      </c>
      <c r="N196" s="53">
        <f t="shared" si="33"/>
        <v>6149</v>
      </c>
      <c r="O196" s="54"/>
      <c r="P196" s="54"/>
      <c r="Q196" s="54"/>
      <c r="R196" s="136"/>
      <c r="S196" s="136"/>
      <c r="T196" s="136"/>
      <c r="U196" s="136"/>
      <c r="V196" s="136"/>
      <c r="W196" s="53">
        <f>W197+W212+W221+W230</f>
        <v>4553.8</v>
      </c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516">
        <f t="shared" si="27"/>
        <v>0.740575703366401</v>
      </c>
      <c r="AL196" s="410"/>
    </row>
    <row r="197" ht="31" customHeight="1" spans="1:38">
      <c r="A197" s="121" t="s">
        <v>13</v>
      </c>
      <c r="B197" s="121" t="s">
        <v>72</v>
      </c>
      <c r="C197" s="359">
        <v>5</v>
      </c>
      <c r="D197" s="359"/>
      <c r="E197" s="54"/>
      <c r="F197" s="362"/>
      <c r="G197" s="360"/>
      <c r="H197" s="359"/>
      <c r="I197" s="53">
        <f t="shared" ref="I197:N197" si="34">SUM(I198:I211)</f>
        <v>1707</v>
      </c>
      <c r="J197" s="53">
        <f t="shared" si="34"/>
        <v>650</v>
      </c>
      <c r="K197" s="53">
        <f t="shared" si="34"/>
        <v>0</v>
      </c>
      <c r="L197" s="53">
        <f t="shared" si="34"/>
        <v>428</v>
      </c>
      <c r="M197" s="53">
        <f t="shared" si="34"/>
        <v>0</v>
      </c>
      <c r="N197" s="53">
        <f t="shared" si="34"/>
        <v>2785</v>
      </c>
      <c r="O197" s="54"/>
      <c r="P197" s="54"/>
      <c r="Q197" s="54"/>
      <c r="R197" s="104"/>
      <c r="S197" s="104"/>
      <c r="T197" s="104"/>
      <c r="U197" s="104"/>
      <c r="V197" s="104"/>
      <c r="W197" s="53">
        <f>SUM(W198:W211)</f>
        <v>1566.8</v>
      </c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516">
        <f t="shared" si="27"/>
        <v>0.562585278276481</v>
      </c>
      <c r="AL197" s="410"/>
    </row>
    <row r="198" ht="18" hidden="1" customHeight="1" spans="1:38">
      <c r="A198" s="311">
        <v>96</v>
      </c>
      <c r="B198" s="407" t="s">
        <v>524</v>
      </c>
      <c r="C198" s="363" t="s">
        <v>525</v>
      </c>
      <c r="D198" s="363">
        <v>30</v>
      </c>
      <c r="E198" s="364" t="s">
        <v>112</v>
      </c>
      <c r="F198" s="365" t="s">
        <v>113</v>
      </c>
      <c r="G198" s="366">
        <v>67</v>
      </c>
      <c r="H198" s="363">
        <v>177</v>
      </c>
      <c r="I198" s="407">
        <v>412</v>
      </c>
      <c r="J198" s="412">
        <v>135</v>
      </c>
      <c r="K198" s="412"/>
      <c r="L198" s="407"/>
      <c r="M198" s="412"/>
      <c r="N198" s="407">
        <f t="shared" ref="N198:N211" si="35">H198+J198+K198+L198+M198</f>
        <v>312</v>
      </c>
      <c r="O198" s="364" t="s">
        <v>526</v>
      </c>
      <c r="P198" s="364" t="s">
        <v>115</v>
      </c>
      <c r="Q198" s="364"/>
      <c r="R198" s="308"/>
      <c r="S198" s="308"/>
      <c r="T198" s="308"/>
      <c r="U198" s="308"/>
      <c r="V198" s="308"/>
      <c r="W198" s="72">
        <v>177</v>
      </c>
      <c r="X198" s="308"/>
      <c r="Y198" s="308"/>
      <c r="Z198" s="308"/>
      <c r="AA198" s="644"/>
      <c r="AB198" s="645"/>
      <c r="AC198" s="645"/>
      <c r="AD198" s="645"/>
      <c r="AE198" s="645"/>
      <c r="AF198" s="645"/>
      <c r="AG198" s="645"/>
      <c r="AH198" s="645"/>
      <c r="AI198" s="652"/>
      <c r="AJ198" s="308"/>
      <c r="AK198" s="519">
        <f t="shared" si="27"/>
        <v>0.567307692307692</v>
      </c>
      <c r="AL198" s="407"/>
    </row>
    <row r="199" ht="18" hidden="1" customHeight="1" spans="1:38">
      <c r="A199" s="367"/>
      <c r="B199" s="408"/>
      <c r="C199" s="368"/>
      <c r="D199" s="368"/>
      <c r="E199" s="369"/>
      <c r="F199" s="365" t="s">
        <v>124</v>
      </c>
      <c r="G199" s="366">
        <v>110</v>
      </c>
      <c r="H199" s="370"/>
      <c r="I199" s="408"/>
      <c r="J199" s="413"/>
      <c r="K199" s="413"/>
      <c r="L199" s="409"/>
      <c r="M199" s="413"/>
      <c r="N199" s="409">
        <f t="shared" si="35"/>
        <v>0</v>
      </c>
      <c r="O199" s="369"/>
      <c r="P199" s="369"/>
      <c r="Q199" s="369"/>
      <c r="R199" s="310"/>
      <c r="S199" s="310"/>
      <c r="T199" s="310"/>
      <c r="U199" s="310"/>
      <c r="V199" s="310"/>
      <c r="W199" s="73"/>
      <c r="X199" s="309"/>
      <c r="Y199" s="309"/>
      <c r="Z199" s="309"/>
      <c r="AA199" s="646"/>
      <c r="AB199" s="647"/>
      <c r="AC199" s="647"/>
      <c r="AD199" s="647"/>
      <c r="AE199" s="647"/>
      <c r="AF199" s="647"/>
      <c r="AG199" s="647"/>
      <c r="AH199" s="647"/>
      <c r="AI199" s="653"/>
      <c r="AJ199" s="310"/>
      <c r="AK199" s="521"/>
      <c r="AL199" s="409"/>
    </row>
    <row r="200" ht="39" hidden="1" customHeight="1" spans="1:38">
      <c r="A200" s="312"/>
      <c r="B200" s="409"/>
      <c r="C200" s="370"/>
      <c r="D200" s="370"/>
      <c r="E200" s="163" t="s">
        <v>125</v>
      </c>
      <c r="F200" s="365"/>
      <c r="G200" s="366"/>
      <c r="H200" s="373">
        <v>235</v>
      </c>
      <c r="I200" s="409"/>
      <c r="J200" s="410">
        <v>233</v>
      </c>
      <c r="K200" s="410"/>
      <c r="L200" s="410"/>
      <c r="M200" s="410"/>
      <c r="N200" s="410">
        <f t="shared" si="35"/>
        <v>468</v>
      </c>
      <c r="O200" s="163" t="s">
        <v>527</v>
      </c>
      <c r="P200" s="163" t="s">
        <v>127</v>
      </c>
      <c r="Q200" s="163"/>
      <c r="R200" s="57"/>
      <c r="S200" s="57"/>
      <c r="T200" s="57"/>
      <c r="U200" s="57" t="s">
        <v>528</v>
      </c>
      <c r="V200" s="57" t="s">
        <v>529</v>
      </c>
      <c r="W200" s="52">
        <v>235</v>
      </c>
      <c r="X200" s="310"/>
      <c r="Y200" s="310"/>
      <c r="Z200" s="310"/>
      <c r="AA200" s="57" t="s">
        <v>132</v>
      </c>
      <c r="AB200" s="57" t="s">
        <v>132</v>
      </c>
      <c r="AC200" s="57" t="s">
        <v>132</v>
      </c>
      <c r="AD200" s="57" t="s">
        <v>132</v>
      </c>
      <c r="AE200" s="57" t="s">
        <v>132</v>
      </c>
      <c r="AF200" s="57" t="s">
        <v>530</v>
      </c>
      <c r="AG200" s="57" t="s">
        <v>530</v>
      </c>
      <c r="AH200" s="57" t="s">
        <v>132</v>
      </c>
      <c r="AI200" s="57" t="s">
        <v>132</v>
      </c>
      <c r="AJ200" s="57"/>
      <c r="AK200" s="522">
        <f>W200/N200</f>
        <v>0.502136752136752</v>
      </c>
      <c r="AL200" s="410"/>
    </row>
    <row r="201" ht="18" hidden="1" customHeight="1" spans="1:38">
      <c r="A201" s="311">
        <v>97</v>
      </c>
      <c r="B201" s="407" t="s">
        <v>472</v>
      </c>
      <c r="C201" s="620" t="s">
        <v>531</v>
      </c>
      <c r="D201" s="620">
        <v>45</v>
      </c>
      <c r="E201" s="364" t="s">
        <v>112</v>
      </c>
      <c r="F201" s="365" t="s">
        <v>113</v>
      </c>
      <c r="G201" s="366">
        <v>81</v>
      </c>
      <c r="H201" s="363">
        <v>191</v>
      </c>
      <c r="I201" s="407">
        <v>361</v>
      </c>
      <c r="J201" s="72">
        <v>147</v>
      </c>
      <c r="K201" s="72"/>
      <c r="L201" s="407"/>
      <c r="M201" s="72"/>
      <c r="N201" s="407">
        <f t="shared" si="35"/>
        <v>338</v>
      </c>
      <c r="O201" s="364" t="s">
        <v>526</v>
      </c>
      <c r="P201" s="364" t="s">
        <v>115</v>
      </c>
      <c r="Q201" s="364"/>
      <c r="R201" s="308"/>
      <c r="S201" s="308"/>
      <c r="T201" s="308"/>
      <c r="U201" s="308"/>
      <c r="V201" s="308"/>
      <c r="W201" s="72">
        <v>191</v>
      </c>
      <c r="X201" s="635"/>
      <c r="Y201" s="635"/>
      <c r="Z201" s="635"/>
      <c r="AA201" s="644"/>
      <c r="AB201" s="645"/>
      <c r="AC201" s="645"/>
      <c r="AD201" s="645"/>
      <c r="AE201" s="645"/>
      <c r="AF201" s="645"/>
      <c r="AG201" s="645"/>
      <c r="AH201" s="645"/>
      <c r="AI201" s="652"/>
      <c r="AJ201" s="308"/>
      <c r="AK201" s="519">
        <f>W201/N201</f>
        <v>0.56508875739645</v>
      </c>
      <c r="AL201" s="407"/>
    </row>
    <row r="202" ht="18" hidden="1" customHeight="1" spans="1:38">
      <c r="A202" s="367"/>
      <c r="B202" s="408"/>
      <c r="C202" s="621"/>
      <c r="D202" s="621"/>
      <c r="E202" s="369"/>
      <c r="F202" s="365" t="s">
        <v>124</v>
      </c>
      <c r="G202" s="366">
        <v>110</v>
      </c>
      <c r="H202" s="370"/>
      <c r="I202" s="408"/>
      <c r="J202" s="73"/>
      <c r="K202" s="73"/>
      <c r="L202" s="409"/>
      <c r="M202" s="73"/>
      <c r="N202" s="409">
        <f t="shared" si="35"/>
        <v>0</v>
      </c>
      <c r="O202" s="369"/>
      <c r="P202" s="369"/>
      <c r="Q202" s="369"/>
      <c r="R202" s="310"/>
      <c r="S202" s="310"/>
      <c r="T202" s="310"/>
      <c r="U202" s="310"/>
      <c r="V202" s="310"/>
      <c r="W202" s="73"/>
      <c r="X202" s="636"/>
      <c r="Y202" s="636"/>
      <c r="Z202" s="636"/>
      <c r="AA202" s="646"/>
      <c r="AB202" s="647"/>
      <c r="AC202" s="647"/>
      <c r="AD202" s="647"/>
      <c r="AE202" s="647"/>
      <c r="AF202" s="647"/>
      <c r="AG202" s="647"/>
      <c r="AH202" s="647"/>
      <c r="AI202" s="653"/>
      <c r="AJ202" s="310"/>
      <c r="AK202" s="521"/>
      <c r="AL202" s="409"/>
    </row>
    <row r="203" ht="39" hidden="1" customHeight="1" spans="1:38">
      <c r="A203" s="312"/>
      <c r="B203" s="409"/>
      <c r="C203" s="622"/>
      <c r="D203" s="622"/>
      <c r="E203" s="163" t="s">
        <v>125</v>
      </c>
      <c r="F203" s="365"/>
      <c r="G203" s="366"/>
      <c r="H203" s="373">
        <v>170</v>
      </c>
      <c r="I203" s="409"/>
      <c r="J203" s="410"/>
      <c r="K203" s="410"/>
      <c r="L203" s="410">
        <v>428</v>
      </c>
      <c r="M203" s="410"/>
      <c r="N203" s="410">
        <f t="shared" si="35"/>
        <v>598</v>
      </c>
      <c r="O203" s="163" t="s">
        <v>532</v>
      </c>
      <c r="P203" s="163" t="s">
        <v>367</v>
      </c>
      <c r="Q203" s="163"/>
      <c r="R203" s="57"/>
      <c r="S203" s="57"/>
      <c r="T203" s="57"/>
      <c r="U203" s="57"/>
      <c r="V203" s="57"/>
      <c r="W203" s="52">
        <v>170</v>
      </c>
      <c r="X203" s="637"/>
      <c r="Y203" s="637"/>
      <c r="Z203" s="637"/>
      <c r="AA203" s="57" t="s">
        <v>132</v>
      </c>
      <c r="AB203" s="57" t="s">
        <v>132</v>
      </c>
      <c r="AC203" s="57" t="s">
        <v>142</v>
      </c>
      <c r="AD203" s="57" t="s">
        <v>132</v>
      </c>
      <c r="AE203" s="57" t="s">
        <v>132</v>
      </c>
      <c r="AF203" s="57" t="s">
        <v>132</v>
      </c>
      <c r="AG203" s="57" t="s">
        <v>132</v>
      </c>
      <c r="AH203" s="57" t="s">
        <v>132</v>
      </c>
      <c r="AI203" s="57" t="s">
        <v>132</v>
      </c>
      <c r="AJ203" s="57"/>
      <c r="AK203" s="522">
        <f>W203/N203</f>
        <v>0.284280936454849</v>
      </c>
      <c r="AL203" s="410"/>
    </row>
    <row r="204" ht="18" hidden="1" customHeight="1" spans="1:38">
      <c r="A204" s="311">
        <v>98</v>
      </c>
      <c r="B204" s="407" t="s">
        <v>472</v>
      </c>
      <c r="C204" s="620" t="s">
        <v>533</v>
      </c>
      <c r="D204" s="620"/>
      <c r="E204" s="364" t="s">
        <v>112</v>
      </c>
      <c r="F204" s="365" t="s">
        <v>113</v>
      </c>
      <c r="G204" s="366">
        <v>67</v>
      </c>
      <c r="H204" s="363">
        <v>177</v>
      </c>
      <c r="I204" s="407">
        <v>419</v>
      </c>
      <c r="J204" s="412"/>
      <c r="K204" s="412"/>
      <c r="L204" s="407"/>
      <c r="M204" s="412"/>
      <c r="N204" s="407">
        <f t="shared" si="35"/>
        <v>177</v>
      </c>
      <c r="O204" s="364"/>
      <c r="P204" s="364"/>
      <c r="Q204" s="364" t="s">
        <v>313</v>
      </c>
      <c r="R204" s="308"/>
      <c r="S204" s="308"/>
      <c r="T204" s="308"/>
      <c r="U204" s="308"/>
      <c r="V204" s="308"/>
      <c r="W204" s="72">
        <v>141.6</v>
      </c>
      <c r="X204" s="635"/>
      <c r="Y204" s="635"/>
      <c r="Z204" s="635"/>
      <c r="AA204" s="644"/>
      <c r="AB204" s="645"/>
      <c r="AC204" s="645"/>
      <c r="AD204" s="645"/>
      <c r="AE204" s="645"/>
      <c r="AF204" s="645"/>
      <c r="AG204" s="645"/>
      <c r="AH204" s="645"/>
      <c r="AI204" s="652"/>
      <c r="AJ204" s="308"/>
      <c r="AK204" s="519">
        <f>W204/N204</f>
        <v>0.8</v>
      </c>
      <c r="AL204" s="407"/>
    </row>
    <row r="205" ht="18" hidden="1" customHeight="1" spans="1:38">
      <c r="A205" s="367"/>
      <c r="B205" s="408"/>
      <c r="C205" s="621"/>
      <c r="D205" s="621"/>
      <c r="E205" s="369"/>
      <c r="F205" s="365" t="s">
        <v>124</v>
      </c>
      <c r="G205" s="366">
        <v>110</v>
      </c>
      <c r="H205" s="370"/>
      <c r="I205" s="408"/>
      <c r="J205" s="413"/>
      <c r="K205" s="413"/>
      <c r="L205" s="409"/>
      <c r="M205" s="413"/>
      <c r="N205" s="409">
        <f t="shared" si="35"/>
        <v>0</v>
      </c>
      <c r="O205" s="369"/>
      <c r="P205" s="369"/>
      <c r="Q205" s="369"/>
      <c r="R205" s="310"/>
      <c r="S205" s="310"/>
      <c r="T205" s="310"/>
      <c r="U205" s="310"/>
      <c r="V205" s="310"/>
      <c r="W205" s="73"/>
      <c r="X205" s="636"/>
      <c r="Y205" s="636"/>
      <c r="Z205" s="636"/>
      <c r="AA205" s="646"/>
      <c r="AB205" s="647"/>
      <c r="AC205" s="647"/>
      <c r="AD205" s="647"/>
      <c r="AE205" s="647"/>
      <c r="AF205" s="647"/>
      <c r="AG205" s="647"/>
      <c r="AH205" s="647"/>
      <c r="AI205" s="653"/>
      <c r="AJ205" s="310"/>
      <c r="AK205" s="521"/>
      <c r="AL205" s="409"/>
    </row>
    <row r="206" ht="39" hidden="1" customHeight="1" spans="1:38">
      <c r="A206" s="312"/>
      <c r="B206" s="409"/>
      <c r="C206" s="622"/>
      <c r="D206" s="622"/>
      <c r="E206" s="163" t="s">
        <v>125</v>
      </c>
      <c r="F206" s="365"/>
      <c r="G206" s="366"/>
      <c r="H206" s="373">
        <v>242</v>
      </c>
      <c r="I206" s="409"/>
      <c r="J206" s="410"/>
      <c r="K206" s="410"/>
      <c r="L206" s="410"/>
      <c r="M206" s="410"/>
      <c r="N206" s="410">
        <f t="shared" si="35"/>
        <v>242</v>
      </c>
      <c r="O206" s="163"/>
      <c r="P206" s="163"/>
      <c r="Q206" s="163" t="s">
        <v>177</v>
      </c>
      <c r="R206" s="57"/>
      <c r="S206" s="57"/>
      <c r="T206" s="57"/>
      <c r="U206" s="57"/>
      <c r="V206" s="57" t="s">
        <v>529</v>
      </c>
      <c r="W206" s="52">
        <v>171</v>
      </c>
      <c r="X206" s="637"/>
      <c r="Y206" s="637"/>
      <c r="Z206" s="637"/>
      <c r="AA206" s="57" t="s">
        <v>182</v>
      </c>
      <c r="AB206" s="57" t="s">
        <v>182</v>
      </c>
      <c r="AC206" s="57" t="s">
        <v>142</v>
      </c>
      <c r="AD206" s="57" t="s">
        <v>182</v>
      </c>
      <c r="AE206" s="57" t="s">
        <v>182</v>
      </c>
      <c r="AF206" s="57" t="s">
        <v>182</v>
      </c>
      <c r="AG206" s="57" t="s">
        <v>142</v>
      </c>
      <c r="AH206" s="57" t="s">
        <v>182</v>
      </c>
      <c r="AI206" s="57" t="s">
        <v>142</v>
      </c>
      <c r="AJ206" s="57"/>
      <c r="AK206" s="522">
        <f>W206/N206</f>
        <v>0.706611570247934</v>
      </c>
      <c r="AL206" s="410"/>
    </row>
    <row r="207" ht="18" hidden="1" customHeight="1" spans="1:38">
      <c r="A207" s="311">
        <v>99</v>
      </c>
      <c r="B207" s="407" t="s">
        <v>534</v>
      </c>
      <c r="C207" s="620" t="s">
        <v>535</v>
      </c>
      <c r="D207" s="620"/>
      <c r="E207" s="364" t="s">
        <v>112</v>
      </c>
      <c r="F207" s="365" t="s">
        <v>113</v>
      </c>
      <c r="G207" s="366">
        <v>71</v>
      </c>
      <c r="H207" s="363">
        <v>169</v>
      </c>
      <c r="I207" s="407">
        <v>169</v>
      </c>
      <c r="J207" s="72"/>
      <c r="K207" s="72"/>
      <c r="L207" s="407"/>
      <c r="M207" s="72"/>
      <c r="N207" s="407">
        <f t="shared" si="35"/>
        <v>169</v>
      </c>
      <c r="O207" s="364"/>
      <c r="P207" s="364"/>
      <c r="Q207" s="364"/>
      <c r="R207" s="308"/>
      <c r="S207" s="308"/>
      <c r="T207" s="308"/>
      <c r="U207" s="308"/>
      <c r="V207" s="308"/>
      <c r="W207" s="72">
        <v>135.2</v>
      </c>
      <c r="X207" s="635"/>
      <c r="Y207" s="635"/>
      <c r="Z207" s="635"/>
      <c r="AA207" s="644"/>
      <c r="AB207" s="645"/>
      <c r="AC207" s="645"/>
      <c r="AD207" s="645"/>
      <c r="AE207" s="645"/>
      <c r="AF207" s="645"/>
      <c r="AG207" s="645"/>
      <c r="AH207" s="645"/>
      <c r="AI207" s="652"/>
      <c r="AJ207" s="308"/>
      <c r="AK207" s="519">
        <f>W207/N207</f>
        <v>0.8</v>
      </c>
      <c r="AL207" s="407"/>
    </row>
    <row r="208" ht="18" hidden="1" customHeight="1" spans="1:38">
      <c r="A208" s="312"/>
      <c r="B208" s="409"/>
      <c r="C208" s="622"/>
      <c r="D208" s="622"/>
      <c r="E208" s="369"/>
      <c r="F208" s="365" t="s">
        <v>124</v>
      </c>
      <c r="G208" s="366">
        <v>98</v>
      </c>
      <c r="H208" s="370"/>
      <c r="I208" s="409"/>
      <c r="J208" s="73"/>
      <c r="K208" s="73"/>
      <c r="L208" s="409"/>
      <c r="M208" s="73"/>
      <c r="N208" s="409">
        <f t="shared" si="35"/>
        <v>0</v>
      </c>
      <c r="O208" s="369"/>
      <c r="P208" s="369"/>
      <c r="Q208" s="369"/>
      <c r="R208" s="310"/>
      <c r="S208" s="310"/>
      <c r="T208" s="310"/>
      <c r="U208" s="310"/>
      <c r="V208" s="310"/>
      <c r="W208" s="73"/>
      <c r="X208" s="637"/>
      <c r="Y208" s="637"/>
      <c r="Z208" s="637"/>
      <c r="AA208" s="646"/>
      <c r="AB208" s="647"/>
      <c r="AC208" s="647"/>
      <c r="AD208" s="647"/>
      <c r="AE208" s="647"/>
      <c r="AF208" s="647"/>
      <c r="AG208" s="647"/>
      <c r="AH208" s="647"/>
      <c r="AI208" s="653"/>
      <c r="AJ208" s="310"/>
      <c r="AK208" s="521"/>
      <c r="AL208" s="409"/>
    </row>
    <row r="209" ht="18" hidden="1" customHeight="1" spans="1:38">
      <c r="A209" s="311">
        <v>100</v>
      </c>
      <c r="B209" s="407" t="s">
        <v>536</v>
      </c>
      <c r="C209" s="363" t="s">
        <v>537</v>
      </c>
      <c r="D209" s="363">
        <v>30</v>
      </c>
      <c r="E209" s="364" t="s">
        <v>112</v>
      </c>
      <c r="F209" s="365" t="s">
        <v>113</v>
      </c>
      <c r="G209" s="366">
        <v>67</v>
      </c>
      <c r="H209" s="363">
        <v>177</v>
      </c>
      <c r="I209" s="407">
        <v>346</v>
      </c>
      <c r="J209" s="412">
        <v>135</v>
      </c>
      <c r="K209" s="412"/>
      <c r="L209" s="407"/>
      <c r="M209" s="412"/>
      <c r="N209" s="407">
        <f t="shared" si="35"/>
        <v>312</v>
      </c>
      <c r="O209" s="364" t="s">
        <v>526</v>
      </c>
      <c r="P209" s="364" t="s">
        <v>115</v>
      </c>
      <c r="Q209" s="364"/>
      <c r="R209" s="308"/>
      <c r="S209" s="308"/>
      <c r="T209" s="308"/>
      <c r="U209" s="308"/>
      <c r="V209" s="308"/>
      <c r="W209" s="72">
        <v>177</v>
      </c>
      <c r="X209" s="308"/>
      <c r="Y209" s="308"/>
      <c r="Z209" s="308"/>
      <c r="AA209" s="644"/>
      <c r="AB209" s="645"/>
      <c r="AC209" s="645"/>
      <c r="AD209" s="645"/>
      <c r="AE209" s="645"/>
      <c r="AF209" s="645"/>
      <c r="AG209" s="645"/>
      <c r="AH209" s="645"/>
      <c r="AI209" s="652"/>
      <c r="AJ209" s="308"/>
      <c r="AK209" s="519">
        <f>W209/N209</f>
        <v>0.567307692307692</v>
      </c>
      <c r="AL209" s="407"/>
    </row>
    <row r="210" ht="18" hidden="1" customHeight="1" spans="1:38">
      <c r="A210" s="367"/>
      <c r="B210" s="408"/>
      <c r="C210" s="368"/>
      <c r="D210" s="368"/>
      <c r="E210" s="369"/>
      <c r="F210" s="365" t="s">
        <v>124</v>
      </c>
      <c r="G210" s="366">
        <v>110</v>
      </c>
      <c r="H210" s="370"/>
      <c r="I210" s="408"/>
      <c r="J210" s="413"/>
      <c r="K210" s="413"/>
      <c r="L210" s="409"/>
      <c r="M210" s="413"/>
      <c r="N210" s="409">
        <f t="shared" si="35"/>
        <v>0</v>
      </c>
      <c r="O210" s="369"/>
      <c r="P210" s="369"/>
      <c r="Q210" s="369"/>
      <c r="R210" s="310"/>
      <c r="S210" s="310"/>
      <c r="T210" s="310"/>
      <c r="U210" s="310"/>
      <c r="V210" s="310"/>
      <c r="W210" s="73"/>
      <c r="X210" s="309"/>
      <c r="Y210" s="309"/>
      <c r="Z210" s="309"/>
      <c r="AA210" s="646"/>
      <c r="AB210" s="647"/>
      <c r="AC210" s="647"/>
      <c r="AD210" s="647"/>
      <c r="AE210" s="647"/>
      <c r="AF210" s="647"/>
      <c r="AG210" s="647"/>
      <c r="AH210" s="647"/>
      <c r="AI210" s="653"/>
      <c r="AJ210" s="310"/>
      <c r="AK210" s="521"/>
      <c r="AL210" s="409"/>
    </row>
    <row r="211" ht="39" hidden="1" customHeight="1" spans="1:38">
      <c r="A211" s="312"/>
      <c r="B211" s="409"/>
      <c r="C211" s="370"/>
      <c r="D211" s="370"/>
      <c r="E211" s="163" t="s">
        <v>125</v>
      </c>
      <c r="F211" s="365"/>
      <c r="G211" s="366"/>
      <c r="H211" s="373">
        <v>169</v>
      </c>
      <c r="I211" s="409"/>
      <c r="J211" s="410"/>
      <c r="K211" s="410"/>
      <c r="L211" s="410"/>
      <c r="M211" s="410"/>
      <c r="N211" s="410">
        <f t="shared" si="35"/>
        <v>169</v>
      </c>
      <c r="O211" s="163"/>
      <c r="P211" s="163"/>
      <c r="Q211" s="163" t="s">
        <v>177</v>
      </c>
      <c r="R211" s="57"/>
      <c r="S211" s="57"/>
      <c r="T211" s="57"/>
      <c r="U211" s="57"/>
      <c r="V211" s="57" t="s">
        <v>538</v>
      </c>
      <c r="W211" s="52">
        <v>169</v>
      </c>
      <c r="X211" s="310"/>
      <c r="Y211" s="310"/>
      <c r="Z211" s="310"/>
      <c r="AA211" s="57" t="s">
        <v>182</v>
      </c>
      <c r="AB211" s="57" t="s">
        <v>182</v>
      </c>
      <c r="AC211" s="57" t="s">
        <v>142</v>
      </c>
      <c r="AD211" s="57" t="s">
        <v>182</v>
      </c>
      <c r="AE211" s="57" t="s">
        <v>182</v>
      </c>
      <c r="AF211" s="57" t="s">
        <v>182</v>
      </c>
      <c r="AG211" s="57" t="s">
        <v>182</v>
      </c>
      <c r="AH211" s="57" t="s">
        <v>182</v>
      </c>
      <c r="AI211" s="57" t="s">
        <v>182</v>
      </c>
      <c r="AJ211" s="57"/>
      <c r="AK211" s="522">
        <f>W211/N211</f>
        <v>1</v>
      </c>
      <c r="AL211" s="410"/>
    </row>
    <row r="212" ht="31" customHeight="1" spans="1:38">
      <c r="A212" s="121" t="s">
        <v>15</v>
      </c>
      <c r="B212" s="53" t="s">
        <v>69</v>
      </c>
      <c r="C212" s="359">
        <v>4</v>
      </c>
      <c r="D212" s="359"/>
      <c r="E212" s="54"/>
      <c r="F212" s="362"/>
      <c r="G212" s="360"/>
      <c r="H212" s="359"/>
      <c r="I212" s="53">
        <f t="shared" ref="I212:N212" si="36">SUM(I213:I220)</f>
        <v>1062</v>
      </c>
      <c r="J212" s="53">
        <f t="shared" si="36"/>
        <v>0</v>
      </c>
      <c r="K212" s="53">
        <f t="shared" si="36"/>
        <v>0</v>
      </c>
      <c r="L212" s="53">
        <f t="shared" si="36"/>
        <v>377</v>
      </c>
      <c r="M212" s="53">
        <f t="shared" si="36"/>
        <v>0</v>
      </c>
      <c r="N212" s="53">
        <f t="shared" si="36"/>
        <v>1439</v>
      </c>
      <c r="O212" s="54"/>
      <c r="P212" s="54"/>
      <c r="Q212" s="54"/>
      <c r="R212" s="104"/>
      <c r="S212" s="104"/>
      <c r="T212" s="104"/>
      <c r="U212" s="104"/>
      <c r="V212" s="104"/>
      <c r="W212" s="50">
        <f>SUM(W213:W220)</f>
        <v>1062</v>
      </c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516">
        <f>W212/N212</f>
        <v>0.738012508686588</v>
      </c>
      <c r="AL212" s="410"/>
    </row>
    <row r="213" ht="18" hidden="1" customHeight="1" spans="1:38">
      <c r="A213" s="311">
        <v>101</v>
      </c>
      <c r="B213" s="407" t="s">
        <v>539</v>
      </c>
      <c r="C213" s="363" t="s">
        <v>540</v>
      </c>
      <c r="D213" s="363"/>
      <c r="E213" s="364" t="s">
        <v>112</v>
      </c>
      <c r="F213" s="365" t="s">
        <v>113</v>
      </c>
      <c r="G213" s="366">
        <v>71</v>
      </c>
      <c r="H213" s="363">
        <v>169</v>
      </c>
      <c r="I213" s="407">
        <v>352</v>
      </c>
      <c r="J213" s="72"/>
      <c r="K213" s="72"/>
      <c r="L213" s="407"/>
      <c r="M213" s="72"/>
      <c r="N213" s="407">
        <f t="shared" ref="N213:N220" si="37">H213+J213+K213+L213+M213</f>
        <v>169</v>
      </c>
      <c r="O213" s="364"/>
      <c r="P213" s="364"/>
      <c r="Q213" s="364" t="s">
        <v>313</v>
      </c>
      <c r="R213" s="308" t="s">
        <v>463</v>
      </c>
      <c r="S213" s="308" t="s">
        <v>541</v>
      </c>
      <c r="T213" s="308"/>
      <c r="U213" s="308" t="s">
        <v>542</v>
      </c>
      <c r="V213" s="308"/>
      <c r="W213" s="72">
        <v>169</v>
      </c>
      <c r="X213" s="308" t="s">
        <v>543</v>
      </c>
      <c r="Y213" s="308" t="s">
        <v>544</v>
      </c>
      <c r="Z213" s="308"/>
      <c r="AA213" s="644"/>
      <c r="AB213" s="645"/>
      <c r="AC213" s="645"/>
      <c r="AD213" s="645"/>
      <c r="AE213" s="645"/>
      <c r="AF213" s="645"/>
      <c r="AG213" s="645"/>
      <c r="AH213" s="645"/>
      <c r="AI213" s="652"/>
      <c r="AJ213" s="308"/>
      <c r="AK213" s="519">
        <f>W213/N213</f>
        <v>1</v>
      </c>
      <c r="AL213" s="407"/>
    </row>
    <row r="214" ht="18" hidden="1" customHeight="1" spans="1:38">
      <c r="A214" s="367"/>
      <c r="B214" s="408"/>
      <c r="C214" s="368"/>
      <c r="D214" s="368"/>
      <c r="E214" s="369"/>
      <c r="F214" s="365" t="s">
        <v>124</v>
      </c>
      <c r="G214" s="366">
        <v>98</v>
      </c>
      <c r="H214" s="370"/>
      <c r="I214" s="408"/>
      <c r="J214" s="73"/>
      <c r="K214" s="73"/>
      <c r="L214" s="409"/>
      <c r="M214" s="73"/>
      <c r="N214" s="409">
        <f t="shared" si="37"/>
        <v>0</v>
      </c>
      <c r="O214" s="369"/>
      <c r="P214" s="369"/>
      <c r="Q214" s="369"/>
      <c r="R214" s="310"/>
      <c r="S214" s="310"/>
      <c r="T214" s="310"/>
      <c r="U214" s="310"/>
      <c r="V214" s="310"/>
      <c r="W214" s="73"/>
      <c r="X214" s="309"/>
      <c r="Y214" s="309"/>
      <c r="Z214" s="309"/>
      <c r="AA214" s="646"/>
      <c r="AB214" s="647"/>
      <c r="AC214" s="647"/>
      <c r="AD214" s="647"/>
      <c r="AE214" s="647"/>
      <c r="AF214" s="647"/>
      <c r="AG214" s="647"/>
      <c r="AH214" s="647"/>
      <c r="AI214" s="653"/>
      <c r="AJ214" s="310"/>
      <c r="AK214" s="521"/>
      <c r="AL214" s="409"/>
    </row>
    <row r="215" ht="39" hidden="1" customHeight="1" spans="1:38">
      <c r="A215" s="312"/>
      <c r="B215" s="409"/>
      <c r="C215" s="370"/>
      <c r="D215" s="370"/>
      <c r="E215" s="163" t="s">
        <v>125</v>
      </c>
      <c r="F215" s="365"/>
      <c r="G215" s="366"/>
      <c r="H215" s="373">
        <v>183</v>
      </c>
      <c r="I215" s="409"/>
      <c r="J215" s="410"/>
      <c r="K215" s="410"/>
      <c r="L215" s="410"/>
      <c r="M215" s="410"/>
      <c r="N215" s="410">
        <f t="shared" si="37"/>
        <v>183</v>
      </c>
      <c r="O215" s="163" t="s">
        <v>201</v>
      </c>
      <c r="P215" s="163" t="s">
        <v>228</v>
      </c>
      <c r="Q215" s="163" t="s">
        <v>177</v>
      </c>
      <c r="R215" s="57" t="s">
        <v>485</v>
      </c>
      <c r="S215" s="57" t="s">
        <v>545</v>
      </c>
      <c r="T215" s="57"/>
      <c r="U215" s="57" t="s">
        <v>546</v>
      </c>
      <c r="V215" s="57" t="s">
        <v>547</v>
      </c>
      <c r="W215" s="52">
        <v>183</v>
      </c>
      <c r="X215" s="310"/>
      <c r="Y215" s="310"/>
      <c r="Z215" s="310"/>
      <c r="AA215" s="57" t="s">
        <v>306</v>
      </c>
      <c r="AB215" s="57" t="s">
        <v>142</v>
      </c>
      <c r="AC215" s="57" t="s">
        <v>306</v>
      </c>
      <c r="AD215" s="57" t="s">
        <v>142</v>
      </c>
      <c r="AE215" s="57" t="s">
        <v>306</v>
      </c>
      <c r="AF215" s="57" t="s">
        <v>142</v>
      </c>
      <c r="AG215" s="57" t="s">
        <v>142</v>
      </c>
      <c r="AH215" s="57" t="s">
        <v>306</v>
      </c>
      <c r="AI215" s="57" t="s">
        <v>142</v>
      </c>
      <c r="AJ215" s="57"/>
      <c r="AK215" s="522">
        <f>W215/N215</f>
        <v>1</v>
      </c>
      <c r="AL215" s="410"/>
    </row>
    <row r="216" ht="18" hidden="1" customHeight="1" spans="1:38">
      <c r="A216" s="311">
        <v>102</v>
      </c>
      <c r="B216" s="407" t="s">
        <v>539</v>
      </c>
      <c r="C216" s="363" t="s">
        <v>548</v>
      </c>
      <c r="D216" s="363"/>
      <c r="E216" s="364" t="s">
        <v>112</v>
      </c>
      <c r="F216" s="365" t="s">
        <v>113</v>
      </c>
      <c r="G216" s="366">
        <v>59</v>
      </c>
      <c r="H216" s="363">
        <v>157</v>
      </c>
      <c r="I216" s="407">
        <v>339</v>
      </c>
      <c r="J216" s="412"/>
      <c r="K216" s="412"/>
      <c r="L216" s="407"/>
      <c r="M216" s="412"/>
      <c r="N216" s="407">
        <f t="shared" si="37"/>
        <v>157</v>
      </c>
      <c r="O216" s="364"/>
      <c r="P216" s="364"/>
      <c r="Q216" s="364"/>
      <c r="R216" s="308" t="s">
        <v>549</v>
      </c>
      <c r="S216" s="308" t="s">
        <v>546</v>
      </c>
      <c r="T216" s="308"/>
      <c r="U216" s="308" t="s">
        <v>542</v>
      </c>
      <c r="V216" s="308"/>
      <c r="W216" s="72">
        <v>157</v>
      </c>
      <c r="X216" s="308" t="s">
        <v>550</v>
      </c>
      <c r="Y216" s="308" t="s">
        <v>551</v>
      </c>
      <c r="Z216" s="308"/>
      <c r="AA216" s="644"/>
      <c r="AB216" s="645"/>
      <c r="AC216" s="645"/>
      <c r="AD216" s="645"/>
      <c r="AE216" s="645"/>
      <c r="AF216" s="645"/>
      <c r="AG216" s="645"/>
      <c r="AH216" s="645"/>
      <c r="AI216" s="652"/>
      <c r="AJ216" s="308"/>
      <c r="AK216" s="519">
        <f>W216/N216</f>
        <v>1</v>
      </c>
      <c r="AL216" s="407"/>
    </row>
    <row r="217" ht="18" hidden="1" customHeight="1" spans="1:38">
      <c r="A217" s="367"/>
      <c r="B217" s="408"/>
      <c r="C217" s="368"/>
      <c r="D217" s="368"/>
      <c r="E217" s="369"/>
      <c r="F217" s="365" t="s">
        <v>124</v>
      </c>
      <c r="G217" s="366">
        <v>98</v>
      </c>
      <c r="H217" s="370"/>
      <c r="I217" s="408"/>
      <c r="J217" s="413"/>
      <c r="K217" s="413"/>
      <c r="L217" s="409"/>
      <c r="M217" s="413"/>
      <c r="N217" s="409">
        <f t="shared" si="37"/>
        <v>0</v>
      </c>
      <c r="O217" s="369"/>
      <c r="P217" s="369"/>
      <c r="Q217" s="369"/>
      <c r="R217" s="310"/>
      <c r="S217" s="310"/>
      <c r="T217" s="310"/>
      <c r="U217" s="310"/>
      <c r="V217" s="310"/>
      <c r="W217" s="73"/>
      <c r="X217" s="309"/>
      <c r="Y217" s="309"/>
      <c r="Z217" s="309"/>
      <c r="AA217" s="646"/>
      <c r="AB217" s="647"/>
      <c r="AC217" s="647"/>
      <c r="AD217" s="647"/>
      <c r="AE217" s="647"/>
      <c r="AF217" s="647"/>
      <c r="AG217" s="647"/>
      <c r="AH217" s="647"/>
      <c r="AI217" s="653"/>
      <c r="AJ217" s="310"/>
      <c r="AK217" s="521"/>
      <c r="AL217" s="409"/>
    </row>
    <row r="218" ht="39" hidden="1" customHeight="1" spans="1:38">
      <c r="A218" s="312"/>
      <c r="B218" s="409"/>
      <c r="C218" s="370"/>
      <c r="D218" s="370"/>
      <c r="E218" s="163" t="s">
        <v>125</v>
      </c>
      <c r="F218" s="365"/>
      <c r="G218" s="366"/>
      <c r="H218" s="373">
        <v>182</v>
      </c>
      <c r="I218" s="409"/>
      <c r="J218" s="410"/>
      <c r="K218" s="410"/>
      <c r="L218" s="410"/>
      <c r="M218" s="410"/>
      <c r="N218" s="410">
        <f t="shared" si="37"/>
        <v>182</v>
      </c>
      <c r="O218" s="163" t="s">
        <v>201</v>
      </c>
      <c r="P218" s="163" t="s">
        <v>228</v>
      </c>
      <c r="Q218" s="163" t="s">
        <v>177</v>
      </c>
      <c r="R218" s="57" t="s">
        <v>552</v>
      </c>
      <c r="S218" s="57" t="s">
        <v>545</v>
      </c>
      <c r="T218" s="57"/>
      <c r="U218" s="57" t="s">
        <v>546</v>
      </c>
      <c r="V218" s="57" t="s">
        <v>547</v>
      </c>
      <c r="W218" s="52">
        <v>182</v>
      </c>
      <c r="X218" s="310"/>
      <c r="Y218" s="310"/>
      <c r="Z218" s="310"/>
      <c r="AA218" s="57" t="s">
        <v>306</v>
      </c>
      <c r="AB218" s="57" t="s">
        <v>142</v>
      </c>
      <c r="AC218" s="57" t="s">
        <v>306</v>
      </c>
      <c r="AD218" s="57" t="s">
        <v>142</v>
      </c>
      <c r="AE218" s="57" t="s">
        <v>306</v>
      </c>
      <c r="AF218" s="57" t="s">
        <v>142</v>
      </c>
      <c r="AG218" s="57" t="s">
        <v>142</v>
      </c>
      <c r="AH218" s="57" t="s">
        <v>306</v>
      </c>
      <c r="AI218" s="57" t="s">
        <v>142</v>
      </c>
      <c r="AJ218" s="57"/>
      <c r="AK218" s="522">
        <f>W218/N218</f>
        <v>1</v>
      </c>
      <c r="AL218" s="410"/>
    </row>
    <row r="219" ht="39" hidden="1" customHeight="1" spans="1:38">
      <c r="A219" s="69">
        <v>103</v>
      </c>
      <c r="B219" s="410" t="s">
        <v>553</v>
      </c>
      <c r="C219" s="373" t="s">
        <v>554</v>
      </c>
      <c r="D219" s="373"/>
      <c r="E219" s="163" t="s">
        <v>125</v>
      </c>
      <c r="F219" s="365"/>
      <c r="G219" s="366"/>
      <c r="H219" s="373">
        <v>189</v>
      </c>
      <c r="I219" s="410">
        <v>189</v>
      </c>
      <c r="J219" s="410"/>
      <c r="K219" s="410"/>
      <c r="L219" s="410"/>
      <c r="M219" s="410"/>
      <c r="N219" s="410">
        <f t="shared" si="37"/>
        <v>189</v>
      </c>
      <c r="O219" s="163"/>
      <c r="P219" s="163"/>
      <c r="Q219" s="163" t="s">
        <v>177</v>
      </c>
      <c r="R219" s="57" t="s">
        <v>555</v>
      </c>
      <c r="S219" s="57" t="s">
        <v>556</v>
      </c>
      <c r="T219" s="57"/>
      <c r="U219" s="57" t="s">
        <v>542</v>
      </c>
      <c r="V219" s="57"/>
      <c r="W219" s="52">
        <v>189</v>
      </c>
      <c r="X219" s="57" t="s">
        <v>557</v>
      </c>
      <c r="Y219" s="57" t="s">
        <v>558</v>
      </c>
      <c r="Z219" s="57"/>
      <c r="AA219" s="57" t="s">
        <v>559</v>
      </c>
      <c r="AB219" s="57" t="s">
        <v>306</v>
      </c>
      <c r="AC219" s="57" t="s">
        <v>306</v>
      </c>
      <c r="AD219" s="57" t="s">
        <v>559</v>
      </c>
      <c r="AE219" s="57" t="s">
        <v>142</v>
      </c>
      <c r="AF219" s="57" t="s">
        <v>142</v>
      </c>
      <c r="AG219" s="57" t="s">
        <v>142</v>
      </c>
      <c r="AH219" s="57" t="s">
        <v>306</v>
      </c>
      <c r="AI219" s="57" t="s">
        <v>142</v>
      </c>
      <c r="AJ219" s="57"/>
      <c r="AK219" s="522">
        <f>W219/N219</f>
        <v>1</v>
      </c>
      <c r="AL219" s="410"/>
    </row>
    <row r="220" ht="39" hidden="1" customHeight="1" spans="1:38">
      <c r="A220" s="69">
        <v>104</v>
      </c>
      <c r="B220" s="410" t="s">
        <v>560</v>
      </c>
      <c r="C220" s="373" t="s">
        <v>561</v>
      </c>
      <c r="D220" s="373">
        <v>30</v>
      </c>
      <c r="E220" s="163" t="s">
        <v>125</v>
      </c>
      <c r="F220" s="365"/>
      <c r="G220" s="366"/>
      <c r="H220" s="373">
        <v>182</v>
      </c>
      <c r="I220" s="410">
        <v>182</v>
      </c>
      <c r="J220" s="410"/>
      <c r="K220" s="410"/>
      <c r="L220" s="410">
        <v>377</v>
      </c>
      <c r="M220" s="410"/>
      <c r="N220" s="410">
        <f t="shared" si="37"/>
        <v>559</v>
      </c>
      <c r="O220" s="163" t="s">
        <v>562</v>
      </c>
      <c r="P220" s="163" t="s">
        <v>367</v>
      </c>
      <c r="Q220" s="163"/>
      <c r="R220" s="57"/>
      <c r="S220" s="57"/>
      <c r="T220" s="57"/>
      <c r="U220" s="57"/>
      <c r="V220" s="57"/>
      <c r="W220" s="52">
        <v>182</v>
      </c>
      <c r="X220" s="57"/>
      <c r="Y220" s="57"/>
      <c r="Z220" s="57"/>
      <c r="AA220" s="57" t="s">
        <v>132</v>
      </c>
      <c r="AB220" s="57" t="s">
        <v>132</v>
      </c>
      <c r="AC220" s="57" t="s">
        <v>132</v>
      </c>
      <c r="AD220" s="57" t="s">
        <v>132</v>
      </c>
      <c r="AE220" s="57" t="s">
        <v>142</v>
      </c>
      <c r="AF220" s="57" t="s">
        <v>132</v>
      </c>
      <c r="AG220" s="57" t="s">
        <v>132</v>
      </c>
      <c r="AH220" s="57" t="s">
        <v>132</v>
      </c>
      <c r="AI220" s="57" t="s">
        <v>142</v>
      </c>
      <c r="AJ220" s="57"/>
      <c r="AK220" s="522">
        <f>W220/N220</f>
        <v>0.325581395348837</v>
      </c>
      <c r="AL220" s="410"/>
    </row>
    <row r="221" ht="31" customHeight="1" spans="1:38">
      <c r="A221" s="121" t="s">
        <v>17</v>
      </c>
      <c r="B221" s="53" t="s">
        <v>68</v>
      </c>
      <c r="C221" s="359">
        <v>3</v>
      </c>
      <c r="D221" s="359"/>
      <c r="E221" s="54"/>
      <c r="F221" s="362"/>
      <c r="G221" s="360"/>
      <c r="H221" s="359"/>
      <c r="I221" s="53">
        <f t="shared" ref="I221:N221" si="38">SUM(I222:I229)</f>
        <v>1045</v>
      </c>
      <c r="J221" s="53">
        <f t="shared" si="38"/>
        <v>282</v>
      </c>
      <c r="K221" s="53">
        <f t="shared" si="38"/>
        <v>0</v>
      </c>
      <c r="L221" s="53">
        <f t="shared" si="38"/>
        <v>0</v>
      </c>
      <c r="M221" s="53">
        <f t="shared" si="38"/>
        <v>0</v>
      </c>
      <c r="N221" s="53">
        <f t="shared" si="38"/>
        <v>1327</v>
      </c>
      <c r="O221" s="54"/>
      <c r="P221" s="54"/>
      <c r="Q221" s="54"/>
      <c r="R221" s="104"/>
      <c r="S221" s="104"/>
      <c r="T221" s="104"/>
      <c r="U221" s="104"/>
      <c r="V221" s="104"/>
      <c r="W221" s="50">
        <f>SUM(W222:W229)</f>
        <v>1327</v>
      </c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516">
        <f>W221/N221</f>
        <v>1</v>
      </c>
      <c r="AL221" s="410" t="s">
        <v>39</v>
      </c>
    </row>
    <row r="222" ht="18" hidden="1" customHeight="1" spans="1:38">
      <c r="A222" s="311">
        <v>105</v>
      </c>
      <c r="B222" s="407" t="s">
        <v>392</v>
      </c>
      <c r="C222" s="531" t="s">
        <v>563</v>
      </c>
      <c r="D222" s="531">
        <v>30</v>
      </c>
      <c r="E222" s="364" t="s">
        <v>112</v>
      </c>
      <c r="F222" s="365" t="s">
        <v>113</v>
      </c>
      <c r="G222" s="366">
        <v>59</v>
      </c>
      <c r="H222" s="363">
        <v>157</v>
      </c>
      <c r="I222" s="407">
        <v>157</v>
      </c>
      <c r="J222" s="633"/>
      <c r="K222" s="633"/>
      <c r="L222" s="407"/>
      <c r="M222" s="633"/>
      <c r="N222" s="407">
        <f t="shared" ref="N222:N229" si="39">H222+J222+K222+L222+M222</f>
        <v>157</v>
      </c>
      <c r="O222" s="364"/>
      <c r="P222" s="364"/>
      <c r="Q222" s="364" t="s">
        <v>313</v>
      </c>
      <c r="R222" s="308"/>
      <c r="S222" s="308"/>
      <c r="T222" s="308"/>
      <c r="U222" s="308"/>
      <c r="V222" s="308"/>
      <c r="W222" s="72">
        <v>157</v>
      </c>
      <c r="X222" s="638" t="s">
        <v>564</v>
      </c>
      <c r="Y222" s="638" t="s">
        <v>565</v>
      </c>
      <c r="Z222" s="638"/>
      <c r="AA222" s="644"/>
      <c r="AB222" s="645"/>
      <c r="AC222" s="645"/>
      <c r="AD222" s="645"/>
      <c r="AE222" s="645"/>
      <c r="AF222" s="645"/>
      <c r="AG222" s="645"/>
      <c r="AH222" s="645"/>
      <c r="AI222" s="652"/>
      <c r="AJ222" s="308"/>
      <c r="AK222" s="519">
        <f>W222/N222</f>
        <v>1</v>
      </c>
      <c r="AL222" s="407"/>
    </row>
    <row r="223" ht="18" hidden="1" customHeight="1" spans="1:38">
      <c r="A223" s="312"/>
      <c r="B223" s="409"/>
      <c r="C223" s="533"/>
      <c r="D223" s="533"/>
      <c r="E223" s="369"/>
      <c r="F223" s="365" t="s">
        <v>124</v>
      </c>
      <c r="G223" s="366">
        <v>98</v>
      </c>
      <c r="H223" s="370"/>
      <c r="I223" s="409"/>
      <c r="J223" s="413"/>
      <c r="K223" s="413"/>
      <c r="L223" s="409"/>
      <c r="M223" s="413"/>
      <c r="N223" s="409">
        <f t="shared" si="39"/>
        <v>0</v>
      </c>
      <c r="O223" s="369"/>
      <c r="P223" s="369"/>
      <c r="Q223" s="369"/>
      <c r="R223" s="310"/>
      <c r="S223" s="310"/>
      <c r="T223" s="310"/>
      <c r="U223" s="310"/>
      <c r="V223" s="310"/>
      <c r="W223" s="73"/>
      <c r="X223" s="639"/>
      <c r="Y223" s="639"/>
      <c r="Z223" s="639"/>
      <c r="AA223" s="646"/>
      <c r="AB223" s="647"/>
      <c r="AC223" s="647"/>
      <c r="AD223" s="647"/>
      <c r="AE223" s="647"/>
      <c r="AF223" s="647"/>
      <c r="AG223" s="647"/>
      <c r="AH223" s="647"/>
      <c r="AI223" s="653"/>
      <c r="AJ223" s="310"/>
      <c r="AK223" s="521"/>
      <c r="AL223" s="409"/>
    </row>
    <row r="224" ht="18" hidden="1" customHeight="1" spans="1:38">
      <c r="A224" s="311">
        <v>106</v>
      </c>
      <c r="B224" s="407" t="s">
        <v>566</v>
      </c>
      <c r="C224" s="363" t="s">
        <v>567</v>
      </c>
      <c r="D224" s="363">
        <v>30</v>
      </c>
      <c r="E224" s="364" t="s">
        <v>112</v>
      </c>
      <c r="F224" s="365" t="s">
        <v>113</v>
      </c>
      <c r="G224" s="366">
        <v>67</v>
      </c>
      <c r="H224" s="363">
        <v>177</v>
      </c>
      <c r="I224" s="407">
        <v>371</v>
      </c>
      <c r="J224" s="412">
        <v>135</v>
      </c>
      <c r="K224" s="412"/>
      <c r="L224" s="407"/>
      <c r="M224" s="412"/>
      <c r="N224" s="407">
        <f t="shared" si="39"/>
        <v>312</v>
      </c>
      <c r="O224" s="364" t="s">
        <v>526</v>
      </c>
      <c r="P224" s="364" t="s">
        <v>115</v>
      </c>
      <c r="Q224" s="364"/>
      <c r="R224" s="308"/>
      <c r="S224" s="308"/>
      <c r="T224" s="308"/>
      <c r="U224" s="308"/>
      <c r="V224" s="308"/>
      <c r="W224" s="72">
        <v>312</v>
      </c>
      <c r="X224" s="308" t="s">
        <v>568</v>
      </c>
      <c r="Y224" s="308" t="s">
        <v>569</v>
      </c>
      <c r="Z224" s="308"/>
      <c r="AA224" s="644"/>
      <c r="AB224" s="645"/>
      <c r="AC224" s="645"/>
      <c r="AD224" s="645"/>
      <c r="AE224" s="645"/>
      <c r="AF224" s="645"/>
      <c r="AG224" s="645"/>
      <c r="AH224" s="645"/>
      <c r="AI224" s="652"/>
      <c r="AJ224" s="308"/>
      <c r="AK224" s="519">
        <f>W224/N224</f>
        <v>1</v>
      </c>
      <c r="AL224" s="407"/>
    </row>
    <row r="225" ht="18" hidden="1" customHeight="1" spans="1:38">
      <c r="A225" s="367"/>
      <c r="B225" s="408"/>
      <c r="C225" s="368"/>
      <c r="D225" s="368"/>
      <c r="E225" s="369"/>
      <c r="F225" s="365" t="s">
        <v>124</v>
      </c>
      <c r="G225" s="366">
        <v>110</v>
      </c>
      <c r="H225" s="370"/>
      <c r="I225" s="408"/>
      <c r="J225" s="413"/>
      <c r="K225" s="413"/>
      <c r="L225" s="409"/>
      <c r="M225" s="413"/>
      <c r="N225" s="409">
        <f t="shared" si="39"/>
        <v>0</v>
      </c>
      <c r="O225" s="369"/>
      <c r="P225" s="369"/>
      <c r="Q225" s="369"/>
      <c r="R225" s="310"/>
      <c r="S225" s="310"/>
      <c r="T225" s="310"/>
      <c r="U225" s="310"/>
      <c r="V225" s="310"/>
      <c r="W225" s="73"/>
      <c r="X225" s="309"/>
      <c r="Y225" s="309"/>
      <c r="Z225" s="309"/>
      <c r="AA225" s="646"/>
      <c r="AB225" s="647"/>
      <c r="AC225" s="647"/>
      <c r="AD225" s="647"/>
      <c r="AE225" s="647"/>
      <c r="AF225" s="647"/>
      <c r="AG225" s="647"/>
      <c r="AH225" s="647"/>
      <c r="AI225" s="653"/>
      <c r="AJ225" s="310"/>
      <c r="AK225" s="521"/>
      <c r="AL225" s="409"/>
    </row>
    <row r="226" ht="39" hidden="1" customHeight="1" spans="1:38">
      <c r="A226" s="312"/>
      <c r="B226" s="409"/>
      <c r="C226" s="370"/>
      <c r="D226" s="370"/>
      <c r="E226" s="163" t="s">
        <v>125</v>
      </c>
      <c r="F226" s="365"/>
      <c r="G226" s="366"/>
      <c r="H226" s="373">
        <v>194</v>
      </c>
      <c r="I226" s="409"/>
      <c r="J226" s="410"/>
      <c r="K226" s="410"/>
      <c r="L226" s="410"/>
      <c r="M226" s="410"/>
      <c r="N226" s="410">
        <f t="shared" si="39"/>
        <v>194</v>
      </c>
      <c r="O226" s="163"/>
      <c r="P226" s="163"/>
      <c r="Q226" s="163"/>
      <c r="R226" s="57" t="s">
        <v>570</v>
      </c>
      <c r="S226" s="57" t="s">
        <v>571</v>
      </c>
      <c r="T226" s="57"/>
      <c r="U226" s="57" t="s">
        <v>572</v>
      </c>
      <c r="V226" s="57" t="s">
        <v>573</v>
      </c>
      <c r="W226" s="52">
        <v>194</v>
      </c>
      <c r="X226" s="310"/>
      <c r="Y226" s="310"/>
      <c r="Z226" s="310"/>
      <c r="AA226" s="57" t="s">
        <v>182</v>
      </c>
      <c r="AB226" s="57" t="s">
        <v>182</v>
      </c>
      <c r="AC226" s="57" t="s">
        <v>142</v>
      </c>
      <c r="AD226" s="57" t="s">
        <v>182</v>
      </c>
      <c r="AE226" s="57" t="s">
        <v>182</v>
      </c>
      <c r="AF226" s="57" t="s">
        <v>182</v>
      </c>
      <c r="AG226" s="57" t="s">
        <v>182</v>
      </c>
      <c r="AH226" s="57" t="s">
        <v>182</v>
      </c>
      <c r="AI226" s="57" t="s">
        <v>182</v>
      </c>
      <c r="AJ226" s="57"/>
      <c r="AK226" s="522">
        <f>W226/N226</f>
        <v>1</v>
      </c>
      <c r="AL226" s="410"/>
    </row>
    <row r="227" ht="18" hidden="1" customHeight="1" spans="1:38">
      <c r="A227" s="311">
        <v>107</v>
      </c>
      <c r="B227" s="407" t="s">
        <v>242</v>
      </c>
      <c r="C227" s="363" t="s">
        <v>574</v>
      </c>
      <c r="D227" s="363">
        <v>45</v>
      </c>
      <c r="E227" s="364" t="s">
        <v>112</v>
      </c>
      <c r="F227" s="365" t="s">
        <v>113</v>
      </c>
      <c r="G227" s="366">
        <v>81</v>
      </c>
      <c r="H227" s="363">
        <v>191</v>
      </c>
      <c r="I227" s="407">
        <v>517</v>
      </c>
      <c r="J227" s="72">
        <v>147</v>
      </c>
      <c r="K227" s="72"/>
      <c r="L227" s="407"/>
      <c r="M227" s="72"/>
      <c r="N227" s="407">
        <f t="shared" si="39"/>
        <v>338</v>
      </c>
      <c r="O227" s="364" t="s">
        <v>526</v>
      </c>
      <c r="P227" s="364" t="s">
        <v>115</v>
      </c>
      <c r="Q227" s="364"/>
      <c r="R227" s="308"/>
      <c r="S227" s="308"/>
      <c r="T227" s="308"/>
      <c r="U227" s="308"/>
      <c r="V227" s="308"/>
      <c r="W227" s="72">
        <v>338</v>
      </c>
      <c r="X227" s="308" t="s">
        <v>575</v>
      </c>
      <c r="Y227" s="308" t="s">
        <v>576</v>
      </c>
      <c r="Z227" s="308"/>
      <c r="AA227" s="644"/>
      <c r="AB227" s="644"/>
      <c r="AC227" s="644"/>
      <c r="AD227" s="644"/>
      <c r="AE227" s="644"/>
      <c r="AF227" s="644"/>
      <c r="AG227" s="644"/>
      <c r="AH227" s="644"/>
      <c r="AI227" s="644"/>
      <c r="AJ227" s="308"/>
      <c r="AK227" s="519">
        <f>W227/N227</f>
        <v>1</v>
      </c>
      <c r="AL227" s="407"/>
    </row>
    <row r="228" ht="18" hidden="1" customHeight="1" spans="1:38">
      <c r="A228" s="367"/>
      <c r="B228" s="408"/>
      <c r="C228" s="368"/>
      <c r="D228" s="368"/>
      <c r="E228" s="369"/>
      <c r="F228" s="365" t="s">
        <v>124</v>
      </c>
      <c r="G228" s="366">
        <v>110</v>
      </c>
      <c r="H228" s="370"/>
      <c r="I228" s="408"/>
      <c r="J228" s="73"/>
      <c r="K228" s="73"/>
      <c r="L228" s="409"/>
      <c r="M228" s="73"/>
      <c r="N228" s="409">
        <f t="shared" si="39"/>
        <v>0</v>
      </c>
      <c r="O228" s="369"/>
      <c r="P228" s="369"/>
      <c r="Q228" s="369"/>
      <c r="R228" s="310"/>
      <c r="S228" s="310"/>
      <c r="T228" s="310"/>
      <c r="U228" s="310"/>
      <c r="V228" s="310"/>
      <c r="W228" s="73"/>
      <c r="X228" s="308"/>
      <c r="Y228" s="309"/>
      <c r="Z228" s="309"/>
      <c r="AA228" s="644"/>
      <c r="AB228" s="644"/>
      <c r="AC228" s="644"/>
      <c r="AD228" s="644"/>
      <c r="AE228" s="644"/>
      <c r="AF228" s="644"/>
      <c r="AG228" s="644"/>
      <c r="AH228" s="644"/>
      <c r="AI228" s="644"/>
      <c r="AJ228" s="310"/>
      <c r="AK228" s="521"/>
      <c r="AL228" s="409"/>
    </row>
    <row r="229" ht="39" hidden="1" customHeight="1" spans="1:38">
      <c r="A229" s="312"/>
      <c r="B229" s="409"/>
      <c r="C229" s="370"/>
      <c r="D229" s="370"/>
      <c r="E229" s="163" t="s">
        <v>125</v>
      </c>
      <c r="F229" s="365"/>
      <c r="G229" s="366"/>
      <c r="H229" s="373">
        <v>326</v>
      </c>
      <c r="I229" s="409"/>
      <c r="J229" s="410"/>
      <c r="K229" s="410"/>
      <c r="L229" s="410"/>
      <c r="M229" s="410"/>
      <c r="N229" s="410">
        <f t="shared" si="39"/>
        <v>326</v>
      </c>
      <c r="O229" s="163" t="s">
        <v>201</v>
      </c>
      <c r="P229" s="163" t="s">
        <v>228</v>
      </c>
      <c r="Q229" s="163" t="s">
        <v>177</v>
      </c>
      <c r="R229" s="57" t="s">
        <v>135</v>
      </c>
      <c r="S229" s="57" t="s">
        <v>545</v>
      </c>
      <c r="T229" s="57" t="s">
        <v>577</v>
      </c>
      <c r="U229" s="57" t="s">
        <v>542</v>
      </c>
      <c r="V229" s="57" t="s">
        <v>578</v>
      </c>
      <c r="W229" s="52">
        <v>326</v>
      </c>
      <c r="X229" s="308"/>
      <c r="Y229" s="310"/>
      <c r="Z229" s="310"/>
      <c r="AA229" s="57" t="s">
        <v>306</v>
      </c>
      <c r="AB229" s="57" t="s">
        <v>306</v>
      </c>
      <c r="AC229" s="57" t="s">
        <v>306</v>
      </c>
      <c r="AD229" s="57" t="s">
        <v>306</v>
      </c>
      <c r="AE229" s="57" t="s">
        <v>306</v>
      </c>
      <c r="AF229" s="57" t="s">
        <v>306</v>
      </c>
      <c r="AG229" s="57" t="s">
        <v>306</v>
      </c>
      <c r="AH229" s="57" t="s">
        <v>306</v>
      </c>
      <c r="AI229" s="57" t="s">
        <v>306</v>
      </c>
      <c r="AJ229" s="57"/>
      <c r="AK229" s="522">
        <f t="shared" ref="AK229:AK234" si="40">W229/N229</f>
        <v>1</v>
      </c>
      <c r="AL229" s="410"/>
    </row>
    <row r="230" ht="31" customHeight="1" spans="1:38">
      <c r="A230" s="121" t="s">
        <v>20</v>
      </c>
      <c r="B230" s="53" t="s">
        <v>74</v>
      </c>
      <c r="C230" s="359">
        <v>1</v>
      </c>
      <c r="D230" s="359"/>
      <c r="E230" s="54"/>
      <c r="F230" s="362"/>
      <c r="G230" s="360"/>
      <c r="H230" s="359"/>
      <c r="I230" s="53">
        <f t="shared" ref="I230:N230" si="41">I231</f>
        <v>169</v>
      </c>
      <c r="J230" s="53">
        <f t="shared" si="41"/>
        <v>429</v>
      </c>
      <c r="K230" s="53">
        <f t="shared" si="41"/>
        <v>0</v>
      </c>
      <c r="L230" s="53">
        <f t="shared" si="41"/>
        <v>0</v>
      </c>
      <c r="M230" s="53">
        <f t="shared" si="41"/>
        <v>0</v>
      </c>
      <c r="N230" s="53">
        <f t="shared" si="41"/>
        <v>598</v>
      </c>
      <c r="O230" s="54"/>
      <c r="P230" s="54"/>
      <c r="Q230" s="54"/>
      <c r="R230" s="104"/>
      <c r="S230" s="104"/>
      <c r="T230" s="104"/>
      <c r="U230" s="104"/>
      <c r="V230" s="104"/>
      <c r="W230" s="50">
        <f>W231</f>
        <v>598</v>
      </c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516">
        <f t="shared" si="40"/>
        <v>1</v>
      </c>
      <c r="AL230" s="410" t="s">
        <v>39</v>
      </c>
    </row>
    <row r="231" ht="39" hidden="1" customHeight="1" spans="1:38">
      <c r="A231" s="69">
        <v>108</v>
      </c>
      <c r="B231" s="410" t="s">
        <v>579</v>
      </c>
      <c r="C231" s="373" t="s">
        <v>580</v>
      </c>
      <c r="D231" s="373">
        <v>30</v>
      </c>
      <c r="E231" s="163" t="s">
        <v>125</v>
      </c>
      <c r="F231" s="365"/>
      <c r="G231" s="366"/>
      <c r="H231" s="373">
        <v>169</v>
      </c>
      <c r="I231" s="410">
        <v>169</v>
      </c>
      <c r="J231" s="410">
        <v>429</v>
      </c>
      <c r="K231" s="410"/>
      <c r="L231" s="410"/>
      <c r="M231" s="410"/>
      <c r="N231" s="410">
        <f>H231+J231+K231+L231+M231</f>
        <v>598</v>
      </c>
      <c r="O231" s="163" t="s">
        <v>581</v>
      </c>
      <c r="P231" s="163" t="s">
        <v>127</v>
      </c>
      <c r="Q231" s="163"/>
      <c r="R231" s="57" t="s">
        <v>582</v>
      </c>
      <c r="S231" s="57" t="s">
        <v>583</v>
      </c>
      <c r="T231" s="57" t="s">
        <v>584</v>
      </c>
      <c r="U231" s="57" t="s">
        <v>585</v>
      </c>
      <c r="V231" s="57" t="s">
        <v>586</v>
      </c>
      <c r="W231" s="52">
        <v>598</v>
      </c>
      <c r="X231" s="57" t="s">
        <v>587</v>
      </c>
      <c r="Y231" s="57" t="s">
        <v>588</v>
      </c>
      <c r="Z231" s="57"/>
      <c r="AA231" s="57" t="s">
        <v>132</v>
      </c>
      <c r="AB231" s="57" t="s">
        <v>132</v>
      </c>
      <c r="AC231" s="57" t="s">
        <v>142</v>
      </c>
      <c r="AD231" s="57" t="s">
        <v>132</v>
      </c>
      <c r="AE231" s="57" t="s">
        <v>132</v>
      </c>
      <c r="AF231" s="57" t="s">
        <v>132</v>
      </c>
      <c r="AG231" s="57" t="s">
        <v>132</v>
      </c>
      <c r="AH231" s="57" t="s">
        <v>132</v>
      </c>
      <c r="AI231" s="57" t="s">
        <v>132</v>
      </c>
      <c r="AJ231" s="57"/>
      <c r="AK231" s="522">
        <f t="shared" si="40"/>
        <v>1</v>
      </c>
      <c r="AL231" s="410"/>
    </row>
    <row r="232" ht="31" customHeight="1" spans="1:38">
      <c r="A232" s="121"/>
      <c r="B232" s="623" t="s">
        <v>589</v>
      </c>
      <c r="C232" s="359">
        <f>C233+C238+C241+C245</f>
        <v>15</v>
      </c>
      <c r="D232" s="359"/>
      <c r="E232" s="54"/>
      <c r="F232" s="359"/>
      <c r="G232" s="360"/>
      <c r="H232" s="359"/>
      <c r="I232" s="53">
        <f t="shared" ref="I232:N232" si="42">I233+I238+I241+I245</f>
        <v>4305</v>
      </c>
      <c r="J232" s="53">
        <f t="shared" si="42"/>
        <v>298</v>
      </c>
      <c r="K232" s="53">
        <f t="shared" si="42"/>
        <v>0</v>
      </c>
      <c r="L232" s="53">
        <f t="shared" si="42"/>
        <v>874</v>
      </c>
      <c r="M232" s="53">
        <f t="shared" si="42"/>
        <v>260</v>
      </c>
      <c r="N232" s="53">
        <f t="shared" si="42"/>
        <v>5737</v>
      </c>
      <c r="O232" s="54"/>
      <c r="P232" s="54"/>
      <c r="Q232" s="54"/>
      <c r="R232" s="54"/>
      <c r="S232" s="54"/>
      <c r="T232" s="54"/>
      <c r="U232" s="54"/>
      <c r="V232" s="54"/>
      <c r="W232" s="53">
        <f>W233+W238+W241+W245</f>
        <v>3851</v>
      </c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16">
        <f t="shared" si="40"/>
        <v>0.671256754401255</v>
      </c>
      <c r="AL232" s="410"/>
    </row>
    <row r="233" ht="31" customHeight="1" spans="1:38">
      <c r="A233" s="121" t="s">
        <v>13</v>
      </c>
      <c r="B233" s="624" t="s">
        <v>53</v>
      </c>
      <c r="C233" s="359">
        <v>2</v>
      </c>
      <c r="D233" s="359"/>
      <c r="E233" s="54"/>
      <c r="F233" s="362"/>
      <c r="G233" s="360"/>
      <c r="H233" s="359"/>
      <c r="I233" s="53">
        <f t="shared" ref="I233:N233" si="43">SUM(I234:I237)</f>
        <v>619</v>
      </c>
      <c r="J233" s="53">
        <f t="shared" si="43"/>
        <v>0</v>
      </c>
      <c r="K233" s="53">
        <f t="shared" si="43"/>
        <v>0</v>
      </c>
      <c r="L233" s="53">
        <f t="shared" si="43"/>
        <v>0</v>
      </c>
      <c r="M233" s="53">
        <f t="shared" si="43"/>
        <v>0</v>
      </c>
      <c r="N233" s="53">
        <f t="shared" si="43"/>
        <v>619</v>
      </c>
      <c r="O233" s="54"/>
      <c r="P233" s="54"/>
      <c r="Q233" s="54"/>
      <c r="R233" s="54"/>
      <c r="S233" s="54"/>
      <c r="T233" s="54"/>
      <c r="U233" s="54"/>
      <c r="V233" s="54"/>
      <c r="W233" s="53">
        <f>SUM(W234:W237)</f>
        <v>619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16">
        <f t="shared" si="40"/>
        <v>1</v>
      </c>
      <c r="AL233" s="410" t="s">
        <v>39</v>
      </c>
    </row>
    <row r="234" ht="18" hidden="1" customHeight="1" spans="1:38">
      <c r="A234" s="311">
        <v>109</v>
      </c>
      <c r="B234" s="625" t="s">
        <v>590</v>
      </c>
      <c r="C234" s="377" t="s">
        <v>591</v>
      </c>
      <c r="D234" s="377">
        <v>30</v>
      </c>
      <c r="E234" s="364" t="s">
        <v>112</v>
      </c>
      <c r="F234" s="365" t="s">
        <v>113</v>
      </c>
      <c r="G234" s="366">
        <v>59</v>
      </c>
      <c r="H234" s="363">
        <v>157</v>
      </c>
      <c r="I234" s="407">
        <v>450</v>
      </c>
      <c r="J234" s="412"/>
      <c r="K234" s="412"/>
      <c r="L234" s="407"/>
      <c r="M234" s="412"/>
      <c r="N234" s="407">
        <f>H234+J234+K234+L234+M234</f>
        <v>157</v>
      </c>
      <c r="O234" s="364"/>
      <c r="P234" s="364"/>
      <c r="Q234" s="364"/>
      <c r="R234" s="308"/>
      <c r="S234" s="308"/>
      <c r="T234" s="308"/>
      <c r="U234" s="308"/>
      <c r="V234" s="308"/>
      <c r="W234" s="72">
        <v>157</v>
      </c>
      <c r="X234" s="308" t="s">
        <v>592</v>
      </c>
      <c r="Y234" s="308" t="s">
        <v>593</v>
      </c>
      <c r="Z234" s="648" t="s">
        <v>594</v>
      </c>
      <c r="AA234" s="490"/>
      <c r="AB234" s="491"/>
      <c r="AC234" s="491"/>
      <c r="AD234" s="491"/>
      <c r="AE234" s="491"/>
      <c r="AF234" s="491"/>
      <c r="AG234" s="491"/>
      <c r="AH234" s="491"/>
      <c r="AI234" s="518"/>
      <c r="AJ234" s="364"/>
      <c r="AK234" s="519">
        <f t="shared" si="40"/>
        <v>1</v>
      </c>
      <c r="AL234" s="407"/>
    </row>
    <row r="235" ht="18" hidden="1" customHeight="1" spans="1:38">
      <c r="A235" s="367"/>
      <c r="B235" s="626"/>
      <c r="C235" s="379"/>
      <c r="D235" s="379"/>
      <c r="E235" s="369"/>
      <c r="F235" s="365" t="s">
        <v>124</v>
      </c>
      <c r="G235" s="366">
        <v>98</v>
      </c>
      <c r="H235" s="370"/>
      <c r="I235" s="408"/>
      <c r="J235" s="413"/>
      <c r="K235" s="413"/>
      <c r="L235" s="409"/>
      <c r="M235" s="413"/>
      <c r="N235" s="409">
        <f>H235+J235+K235+L235+M235</f>
        <v>0</v>
      </c>
      <c r="O235" s="369"/>
      <c r="P235" s="369"/>
      <c r="Q235" s="369"/>
      <c r="R235" s="310"/>
      <c r="S235" s="310"/>
      <c r="T235" s="310"/>
      <c r="U235" s="310"/>
      <c r="V235" s="310"/>
      <c r="W235" s="73"/>
      <c r="X235" s="309"/>
      <c r="Y235" s="309"/>
      <c r="Z235" s="649"/>
      <c r="AA235" s="493"/>
      <c r="AB235" s="494"/>
      <c r="AC235" s="494"/>
      <c r="AD235" s="494"/>
      <c r="AE235" s="494"/>
      <c r="AF235" s="494"/>
      <c r="AG235" s="494"/>
      <c r="AH235" s="494"/>
      <c r="AI235" s="520"/>
      <c r="AJ235" s="369"/>
      <c r="AK235" s="521"/>
      <c r="AL235" s="409"/>
    </row>
    <row r="236" ht="39" hidden="1" customHeight="1" spans="1:38">
      <c r="A236" s="312"/>
      <c r="B236" s="627"/>
      <c r="C236" s="380"/>
      <c r="D236" s="380"/>
      <c r="E236" s="163" t="s">
        <v>125</v>
      </c>
      <c r="F236" s="365"/>
      <c r="G236" s="366"/>
      <c r="H236" s="373">
        <v>293</v>
      </c>
      <c r="I236" s="409"/>
      <c r="J236" s="410"/>
      <c r="K236" s="410"/>
      <c r="L236" s="410"/>
      <c r="M236" s="410"/>
      <c r="N236" s="410">
        <f>H236+J236+K236+L236+M236</f>
        <v>293</v>
      </c>
      <c r="O236" s="163"/>
      <c r="P236" s="163"/>
      <c r="Q236" s="163" t="s">
        <v>177</v>
      </c>
      <c r="R236" s="57" t="s">
        <v>595</v>
      </c>
      <c r="S236" s="57" t="s">
        <v>596</v>
      </c>
      <c r="T236" s="57" t="s">
        <v>597</v>
      </c>
      <c r="U236" s="57" t="s">
        <v>542</v>
      </c>
      <c r="V236" s="640" t="s">
        <v>290</v>
      </c>
      <c r="W236" s="52">
        <v>293</v>
      </c>
      <c r="X236" s="310"/>
      <c r="Y236" s="310"/>
      <c r="Z236" s="650"/>
      <c r="AA236" s="163"/>
      <c r="AB236" s="163"/>
      <c r="AC236" s="163"/>
      <c r="AD236" s="163"/>
      <c r="AE236" s="163" t="s">
        <v>142</v>
      </c>
      <c r="AF236" s="163"/>
      <c r="AG236" s="163"/>
      <c r="AH236" s="163"/>
      <c r="AI236" s="163"/>
      <c r="AJ236" s="163"/>
      <c r="AK236" s="522">
        <f t="shared" ref="AK236:AK250" si="44">W236/N236</f>
        <v>1</v>
      </c>
      <c r="AL236" s="410"/>
    </row>
    <row r="237" ht="39" hidden="1" customHeight="1" spans="1:38">
      <c r="A237" s="69">
        <v>110</v>
      </c>
      <c r="B237" s="69" t="s">
        <v>318</v>
      </c>
      <c r="C237" s="373" t="s">
        <v>598</v>
      </c>
      <c r="D237" s="373">
        <v>45</v>
      </c>
      <c r="E237" s="163" t="s">
        <v>125</v>
      </c>
      <c r="F237" s="365"/>
      <c r="G237" s="366"/>
      <c r="H237" s="373">
        <v>169</v>
      </c>
      <c r="I237" s="410">
        <v>169</v>
      </c>
      <c r="J237" s="410"/>
      <c r="K237" s="410"/>
      <c r="L237" s="410"/>
      <c r="M237" s="410"/>
      <c r="N237" s="410">
        <f>H237+J237+K237+L237+M237</f>
        <v>169</v>
      </c>
      <c r="O237" s="163"/>
      <c r="P237" s="163"/>
      <c r="Q237" s="163" t="s">
        <v>177</v>
      </c>
      <c r="R237" s="640" t="s">
        <v>599</v>
      </c>
      <c r="S237" s="640" t="s">
        <v>596</v>
      </c>
      <c r="T237" s="641" t="s">
        <v>600</v>
      </c>
      <c r="U237" s="640" t="s">
        <v>601</v>
      </c>
      <c r="V237" s="640" t="s">
        <v>290</v>
      </c>
      <c r="W237" s="52">
        <v>169</v>
      </c>
      <c r="X237" s="640" t="s">
        <v>602</v>
      </c>
      <c r="Y237" s="640" t="s">
        <v>603</v>
      </c>
      <c r="Z237" s="57" t="s">
        <v>604</v>
      </c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522">
        <f t="shared" si="44"/>
        <v>1</v>
      </c>
      <c r="AL237" s="410"/>
    </row>
    <row r="238" ht="31" customHeight="1" spans="1:38">
      <c r="A238" s="121" t="s">
        <v>15</v>
      </c>
      <c r="B238" s="628" t="s">
        <v>55</v>
      </c>
      <c r="C238" s="359">
        <v>2</v>
      </c>
      <c r="D238" s="359"/>
      <c r="E238" s="54"/>
      <c r="F238" s="362"/>
      <c r="G238" s="360"/>
      <c r="H238" s="359"/>
      <c r="I238" s="53">
        <f t="shared" ref="I238:N238" si="45">I239+I240</f>
        <v>600</v>
      </c>
      <c r="J238" s="53">
        <f t="shared" si="45"/>
        <v>298</v>
      </c>
      <c r="K238" s="53">
        <f t="shared" si="45"/>
        <v>0</v>
      </c>
      <c r="L238" s="53">
        <f t="shared" si="45"/>
        <v>0</v>
      </c>
      <c r="M238" s="53">
        <f t="shared" si="45"/>
        <v>0</v>
      </c>
      <c r="N238" s="53">
        <f t="shared" si="45"/>
        <v>898</v>
      </c>
      <c r="O238" s="54"/>
      <c r="P238" s="54"/>
      <c r="Q238" s="54"/>
      <c r="R238" s="54"/>
      <c r="S238" s="54"/>
      <c r="T238" s="54"/>
      <c r="U238" s="54"/>
      <c r="V238" s="54"/>
      <c r="W238" s="53">
        <f>W239+W240</f>
        <v>898</v>
      </c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16">
        <f t="shared" si="44"/>
        <v>1</v>
      </c>
      <c r="AL238" s="410" t="s">
        <v>39</v>
      </c>
    </row>
    <row r="239" ht="39" hidden="1" customHeight="1" spans="1:38">
      <c r="A239" s="69">
        <v>111</v>
      </c>
      <c r="B239" s="629" t="s">
        <v>605</v>
      </c>
      <c r="C239" s="373" t="s">
        <v>606</v>
      </c>
      <c r="D239" s="373">
        <v>30</v>
      </c>
      <c r="E239" s="163" t="s">
        <v>125</v>
      </c>
      <c r="F239" s="365"/>
      <c r="G239" s="366"/>
      <c r="H239" s="373">
        <v>300</v>
      </c>
      <c r="I239" s="410">
        <v>300</v>
      </c>
      <c r="J239" s="410">
        <v>298</v>
      </c>
      <c r="K239" s="410"/>
      <c r="L239" s="410"/>
      <c r="M239" s="410"/>
      <c r="N239" s="410">
        <f>H239+J239+K239+L239+M239</f>
        <v>598</v>
      </c>
      <c r="O239" s="163" t="s">
        <v>607</v>
      </c>
      <c r="P239" s="163" t="s">
        <v>127</v>
      </c>
      <c r="Q239" s="163"/>
      <c r="R239" s="163" t="s">
        <v>608</v>
      </c>
      <c r="S239" s="163" t="s">
        <v>463</v>
      </c>
      <c r="T239" s="163" t="s">
        <v>485</v>
      </c>
      <c r="U239" s="163" t="s">
        <v>485</v>
      </c>
      <c r="V239" s="163" t="s">
        <v>609</v>
      </c>
      <c r="W239" s="410">
        <v>598</v>
      </c>
      <c r="X239" s="163"/>
      <c r="Y239" s="163"/>
      <c r="Z239" s="163"/>
      <c r="AA239" s="163" t="s">
        <v>132</v>
      </c>
      <c r="AB239" s="163" t="s">
        <v>132</v>
      </c>
      <c r="AC239" s="163" t="s">
        <v>142</v>
      </c>
      <c r="AD239" s="163" t="s">
        <v>132</v>
      </c>
      <c r="AE239" s="163" t="s">
        <v>132</v>
      </c>
      <c r="AF239" s="163" t="s">
        <v>132</v>
      </c>
      <c r="AG239" s="163" t="s">
        <v>132</v>
      </c>
      <c r="AH239" s="163" t="s">
        <v>132</v>
      </c>
      <c r="AI239" s="163" t="s">
        <v>132</v>
      </c>
      <c r="AJ239" s="163"/>
      <c r="AK239" s="522">
        <f t="shared" si="44"/>
        <v>1</v>
      </c>
      <c r="AL239" s="410"/>
    </row>
    <row r="240" ht="39" hidden="1" customHeight="1" spans="1:38">
      <c r="A240" s="69">
        <v>112</v>
      </c>
      <c r="B240" s="629" t="s">
        <v>610</v>
      </c>
      <c r="C240" s="382" t="s">
        <v>611</v>
      </c>
      <c r="D240" s="382">
        <v>30</v>
      </c>
      <c r="E240" s="163" t="s">
        <v>125</v>
      </c>
      <c r="F240" s="365"/>
      <c r="G240" s="366"/>
      <c r="H240" s="373">
        <v>300</v>
      </c>
      <c r="I240" s="410">
        <v>300</v>
      </c>
      <c r="J240" s="410"/>
      <c r="K240" s="410"/>
      <c r="L240" s="410"/>
      <c r="M240" s="410"/>
      <c r="N240" s="410">
        <f>H240+J240+K240+L240+M240</f>
        <v>300</v>
      </c>
      <c r="O240" s="163" t="s">
        <v>612</v>
      </c>
      <c r="P240" s="163"/>
      <c r="Q240" s="163" t="s">
        <v>177</v>
      </c>
      <c r="R240" s="163" t="s">
        <v>613</v>
      </c>
      <c r="S240" s="163" t="s">
        <v>135</v>
      </c>
      <c r="T240" s="163" t="s">
        <v>596</v>
      </c>
      <c r="U240" s="163" t="s">
        <v>596</v>
      </c>
      <c r="V240" s="163" t="s">
        <v>139</v>
      </c>
      <c r="W240" s="410">
        <v>300</v>
      </c>
      <c r="X240" s="586"/>
      <c r="Y240" s="586"/>
      <c r="Z240" s="586"/>
      <c r="AA240" s="163" t="s">
        <v>182</v>
      </c>
      <c r="AB240" s="163" t="s">
        <v>182</v>
      </c>
      <c r="AC240" s="163" t="s">
        <v>142</v>
      </c>
      <c r="AD240" s="163" t="s">
        <v>182</v>
      </c>
      <c r="AE240" s="163" t="s">
        <v>182</v>
      </c>
      <c r="AF240" s="163" t="s">
        <v>182</v>
      </c>
      <c r="AG240" s="163" t="s">
        <v>182</v>
      </c>
      <c r="AH240" s="163" t="s">
        <v>182</v>
      </c>
      <c r="AI240" s="163" t="s">
        <v>182</v>
      </c>
      <c r="AJ240" s="163"/>
      <c r="AK240" s="522">
        <f t="shared" si="44"/>
        <v>1</v>
      </c>
      <c r="AL240" s="410"/>
    </row>
    <row r="241" ht="31" customHeight="1" spans="1:38">
      <c r="A241" s="121" t="s">
        <v>17</v>
      </c>
      <c r="B241" s="121" t="s">
        <v>56</v>
      </c>
      <c r="C241" s="538">
        <v>3</v>
      </c>
      <c r="D241" s="538"/>
      <c r="E241" s="54"/>
      <c r="F241" s="362"/>
      <c r="G241" s="360"/>
      <c r="H241" s="359"/>
      <c r="I241" s="53">
        <f t="shared" ref="I241:N241" si="46">I242+I243+I244</f>
        <v>882</v>
      </c>
      <c r="J241" s="53">
        <f t="shared" si="46"/>
        <v>0</v>
      </c>
      <c r="K241" s="53">
        <f t="shared" si="46"/>
        <v>0</v>
      </c>
      <c r="L241" s="53">
        <f t="shared" si="46"/>
        <v>291</v>
      </c>
      <c r="M241" s="53">
        <f t="shared" si="46"/>
        <v>260</v>
      </c>
      <c r="N241" s="53">
        <f t="shared" si="46"/>
        <v>1433</v>
      </c>
      <c r="O241" s="54"/>
      <c r="P241" s="54"/>
      <c r="Q241" s="54"/>
      <c r="R241" s="54"/>
      <c r="S241" s="54"/>
      <c r="T241" s="54"/>
      <c r="U241" s="54"/>
      <c r="V241" s="54"/>
      <c r="W241" s="53">
        <f>W242+W243+W244</f>
        <v>230</v>
      </c>
      <c r="X241" s="564"/>
      <c r="Y241" s="564"/>
      <c r="Z241" s="56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16">
        <f t="shared" si="44"/>
        <v>0.160502442428472</v>
      </c>
      <c r="AL241" s="410" t="s">
        <v>25</v>
      </c>
    </row>
    <row r="242" ht="39" hidden="1" customHeight="1" spans="1:38">
      <c r="A242" s="69">
        <v>113</v>
      </c>
      <c r="B242" s="69" t="s">
        <v>614</v>
      </c>
      <c r="C242" s="382" t="s">
        <v>615</v>
      </c>
      <c r="D242" s="382">
        <v>30</v>
      </c>
      <c r="E242" s="163" t="s">
        <v>125</v>
      </c>
      <c r="F242" s="365"/>
      <c r="G242" s="366"/>
      <c r="H242" s="373">
        <v>294</v>
      </c>
      <c r="I242" s="410">
        <v>294</v>
      </c>
      <c r="J242" s="410"/>
      <c r="K242" s="410"/>
      <c r="L242" s="410"/>
      <c r="M242" s="410">
        <v>260</v>
      </c>
      <c r="N242" s="410">
        <f>H242+J242+K242+L242+M242</f>
        <v>554</v>
      </c>
      <c r="O242" s="163"/>
      <c r="P242" s="163"/>
      <c r="Q242" s="163" t="s">
        <v>177</v>
      </c>
      <c r="R242" s="642">
        <v>43312</v>
      </c>
      <c r="S242" s="642">
        <v>43353</v>
      </c>
      <c r="T242" s="57" t="s">
        <v>616</v>
      </c>
      <c r="U242" s="57" t="s">
        <v>617</v>
      </c>
      <c r="V242" s="57" t="s">
        <v>518</v>
      </c>
      <c r="W242" s="52">
        <v>30</v>
      </c>
      <c r="X242" s="130" t="s">
        <v>618</v>
      </c>
      <c r="Y242" s="130" t="s">
        <v>619</v>
      </c>
      <c r="Z242" s="651"/>
      <c r="AA242" s="163" t="s">
        <v>306</v>
      </c>
      <c r="AB242" s="163"/>
      <c r="AC242" s="163"/>
      <c r="AD242" s="163"/>
      <c r="AE242" s="163" t="s">
        <v>142</v>
      </c>
      <c r="AF242" s="163"/>
      <c r="AG242" s="163"/>
      <c r="AH242" s="163" t="s">
        <v>306</v>
      </c>
      <c r="AI242" s="163" t="s">
        <v>306</v>
      </c>
      <c r="AJ242" s="163"/>
      <c r="AK242" s="522">
        <f t="shared" si="44"/>
        <v>0.0541516245487365</v>
      </c>
      <c r="AL242" s="410"/>
    </row>
    <row r="243" ht="39" hidden="1" customHeight="1" spans="1:38">
      <c r="A243" s="69">
        <v>114</v>
      </c>
      <c r="B243" s="69" t="s">
        <v>620</v>
      </c>
      <c r="C243" s="373" t="s">
        <v>621</v>
      </c>
      <c r="D243" s="373">
        <v>45</v>
      </c>
      <c r="E243" s="163" t="s">
        <v>125</v>
      </c>
      <c r="F243" s="365"/>
      <c r="G243" s="366"/>
      <c r="H243" s="373">
        <v>294</v>
      </c>
      <c r="I243" s="410">
        <v>294</v>
      </c>
      <c r="J243" s="410"/>
      <c r="K243" s="410"/>
      <c r="L243" s="410"/>
      <c r="M243" s="410"/>
      <c r="N243" s="410">
        <f>H243+J243+K243+L243+M243</f>
        <v>294</v>
      </c>
      <c r="O243" s="163"/>
      <c r="P243" s="163"/>
      <c r="Q243" s="163"/>
      <c r="R243" s="57"/>
      <c r="S243" s="57"/>
      <c r="T243" s="57"/>
      <c r="U243" s="57"/>
      <c r="V243" s="57"/>
      <c r="W243" s="52">
        <v>0</v>
      </c>
      <c r="X243" s="57"/>
      <c r="Y243" s="57"/>
      <c r="Z243" s="57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522">
        <f t="shared" si="44"/>
        <v>0</v>
      </c>
      <c r="AL243" s="410"/>
    </row>
    <row r="244" ht="39" hidden="1" customHeight="1" spans="1:38">
      <c r="A244" s="69">
        <v>115</v>
      </c>
      <c r="B244" s="69" t="s">
        <v>620</v>
      </c>
      <c r="C244" s="373" t="s">
        <v>622</v>
      </c>
      <c r="D244" s="373">
        <v>30</v>
      </c>
      <c r="E244" s="163" t="s">
        <v>125</v>
      </c>
      <c r="F244" s="365"/>
      <c r="G244" s="366"/>
      <c r="H244" s="373">
        <v>294</v>
      </c>
      <c r="I244" s="410">
        <v>294</v>
      </c>
      <c r="J244" s="410"/>
      <c r="K244" s="410"/>
      <c r="L244" s="410">
        <v>291</v>
      </c>
      <c r="M244" s="410"/>
      <c r="N244" s="410">
        <f>H244+J244+K244+L244+M244</f>
        <v>585</v>
      </c>
      <c r="O244" s="163" t="s">
        <v>623</v>
      </c>
      <c r="P244" s="163" t="s">
        <v>262</v>
      </c>
      <c r="Q244" s="163"/>
      <c r="R244" s="57" t="s">
        <v>624</v>
      </c>
      <c r="S244" s="57" t="s">
        <v>625</v>
      </c>
      <c r="T244" s="643">
        <v>8</v>
      </c>
      <c r="U244" s="57" t="s">
        <v>626</v>
      </c>
      <c r="V244" s="57" t="s">
        <v>627</v>
      </c>
      <c r="W244" s="52">
        <v>200</v>
      </c>
      <c r="X244" s="57" t="s">
        <v>628</v>
      </c>
      <c r="Y244" s="57" t="s">
        <v>629</v>
      </c>
      <c r="Z244" s="57"/>
      <c r="AA244" s="163" t="s">
        <v>132</v>
      </c>
      <c r="AB244" s="163" t="s">
        <v>132</v>
      </c>
      <c r="AC244" s="163" t="s">
        <v>132</v>
      </c>
      <c r="AD244" s="163" t="s">
        <v>132</v>
      </c>
      <c r="AE244" s="163" t="s">
        <v>142</v>
      </c>
      <c r="AF244" s="163" t="s">
        <v>132</v>
      </c>
      <c r="AG244" s="163" t="s">
        <v>132</v>
      </c>
      <c r="AH244" s="163" t="s">
        <v>132</v>
      </c>
      <c r="AI244" s="163" t="s">
        <v>132</v>
      </c>
      <c r="AJ244" s="163"/>
      <c r="AK244" s="522">
        <f t="shared" si="44"/>
        <v>0.341880341880342</v>
      </c>
      <c r="AL244" s="410"/>
    </row>
    <row r="245" ht="31" customHeight="1" spans="1:38">
      <c r="A245" s="121" t="s">
        <v>20</v>
      </c>
      <c r="B245" s="121" t="s">
        <v>54</v>
      </c>
      <c r="C245" s="359">
        <v>8</v>
      </c>
      <c r="D245" s="359"/>
      <c r="E245" s="54"/>
      <c r="F245" s="362"/>
      <c r="G245" s="360"/>
      <c r="H245" s="359"/>
      <c r="I245" s="53">
        <f t="shared" ref="I245:N245" si="47">SUM(I246:I255)</f>
        <v>2204</v>
      </c>
      <c r="J245" s="53">
        <f t="shared" si="47"/>
        <v>0</v>
      </c>
      <c r="K245" s="53">
        <f t="shared" si="47"/>
        <v>0</v>
      </c>
      <c r="L245" s="53">
        <f t="shared" si="47"/>
        <v>583</v>
      </c>
      <c r="M245" s="53">
        <f t="shared" si="47"/>
        <v>0</v>
      </c>
      <c r="N245" s="53">
        <f t="shared" si="47"/>
        <v>2787</v>
      </c>
      <c r="O245" s="54"/>
      <c r="P245" s="54"/>
      <c r="Q245" s="54"/>
      <c r="R245" s="54"/>
      <c r="S245" s="54"/>
      <c r="T245" s="54"/>
      <c r="U245" s="54"/>
      <c r="V245" s="54"/>
      <c r="W245" s="53">
        <f>SUM(W246:W255)</f>
        <v>2104</v>
      </c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16">
        <f t="shared" si="44"/>
        <v>0.754933620380337</v>
      </c>
      <c r="AL245" s="410"/>
    </row>
    <row r="246" ht="39" hidden="1" customHeight="1" spans="1:38">
      <c r="A246" s="69">
        <v>116</v>
      </c>
      <c r="B246" s="69" t="s">
        <v>630</v>
      </c>
      <c r="C246" s="373" t="s">
        <v>631</v>
      </c>
      <c r="D246" s="373">
        <v>45</v>
      </c>
      <c r="E246" s="163" t="s">
        <v>125</v>
      </c>
      <c r="F246" s="365"/>
      <c r="G246" s="366"/>
      <c r="H246" s="373">
        <v>294</v>
      </c>
      <c r="I246" s="410">
        <v>294</v>
      </c>
      <c r="J246" s="410"/>
      <c r="K246" s="410"/>
      <c r="L246" s="410">
        <v>291</v>
      </c>
      <c r="M246" s="410"/>
      <c r="N246" s="410">
        <f t="shared" ref="N246:N255" si="48">H246+J246+K246+L246+M246</f>
        <v>585</v>
      </c>
      <c r="O246" s="163" t="s">
        <v>632</v>
      </c>
      <c r="P246" s="163" t="s">
        <v>262</v>
      </c>
      <c r="Q246" s="163"/>
      <c r="R246" s="163" t="s">
        <v>633</v>
      </c>
      <c r="S246" s="163" t="s">
        <v>625</v>
      </c>
      <c r="T246" s="163" t="s">
        <v>634</v>
      </c>
      <c r="U246" s="54" t="s">
        <v>635</v>
      </c>
      <c r="V246" s="163" t="s">
        <v>636</v>
      </c>
      <c r="W246" s="410">
        <v>294</v>
      </c>
      <c r="X246" s="163" t="s">
        <v>637</v>
      </c>
      <c r="Y246" s="163" t="s">
        <v>638</v>
      </c>
      <c r="Z246" s="163"/>
      <c r="AA246" s="163" t="s">
        <v>132</v>
      </c>
      <c r="AB246" s="163" t="s">
        <v>132</v>
      </c>
      <c r="AC246" s="163" t="s">
        <v>132</v>
      </c>
      <c r="AD246" s="163" t="s">
        <v>132</v>
      </c>
      <c r="AE246" s="163" t="s">
        <v>142</v>
      </c>
      <c r="AF246" s="163" t="s">
        <v>132</v>
      </c>
      <c r="AG246" s="163" t="s">
        <v>132</v>
      </c>
      <c r="AH246" s="163" t="s">
        <v>132</v>
      </c>
      <c r="AI246" s="163" t="s">
        <v>132</v>
      </c>
      <c r="AJ246" s="163"/>
      <c r="AK246" s="522">
        <f t="shared" si="44"/>
        <v>0.502564102564103</v>
      </c>
      <c r="AL246" s="410"/>
    </row>
    <row r="247" ht="39" hidden="1" customHeight="1" spans="1:38">
      <c r="A247" s="69">
        <v>117</v>
      </c>
      <c r="B247" s="69" t="s">
        <v>639</v>
      </c>
      <c r="C247" s="607" t="s">
        <v>640</v>
      </c>
      <c r="D247" s="607">
        <v>45</v>
      </c>
      <c r="E247" s="163" t="s">
        <v>125</v>
      </c>
      <c r="F247" s="365"/>
      <c r="G247" s="366"/>
      <c r="H247" s="373">
        <v>189</v>
      </c>
      <c r="I247" s="410">
        <v>189</v>
      </c>
      <c r="J247" s="410"/>
      <c r="K247" s="410"/>
      <c r="L247" s="410"/>
      <c r="M247" s="410"/>
      <c r="N247" s="410">
        <f t="shared" si="48"/>
        <v>189</v>
      </c>
      <c r="O247" s="163"/>
      <c r="P247" s="163"/>
      <c r="Q247" s="163"/>
      <c r="R247" s="163" t="s">
        <v>641</v>
      </c>
      <c r="S247" s="163"/>
      <c r="T247" s="163"/>
      <c r="U247" s="163"/>
      <c r="V247" s="163" t="s">
        <v>636</v>
      </c>
      <c r="W247" s="410">
        <v>189</v>
      </c>
      <c r="X247" s="163" t="s">
        <v>637</v>
      </c>
      <c r="Y247" s="163" t="s">
        <v>638</v>
      </c>
      <c r="Z247" s="618" t="s">
        <v>642</v>
      </c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522">
        <f t="shared" si="44"/>
        <v>1</v>
      </c>
      <c r="AL247" s="410"/>
    </row>
    <row r="248" ht="39" hidden="1" customHeight="1" spans="1:38">
      <c r="A248" s="69">
        <v>118</v>
      </c>
      <c r="B248" s="69" t="s">
        <v>639</v>
      </c>
      <c r="C248" s="382" t="s">
        <v>643</v>
      </c>
      <c r="D248" s="382">
        <v>45</v>
      </c>
      <c r="E248" s="163" t="s">
        <v>125</v>
      </c>
      <c r="F248" s="365"/>
      <c r="G248" s="366"/>
      <c r="H248" s="373">
        <v>293</v>
      </c>
      <c r="I248" s="410">
        <v>293</v>
      </c>
      <c r="J248" s="410"/>
      <c r="K248" s="410"/>
      <c r="L248" s="410">
        <v>292</v>
      </c>
      <c r="M248" s="410"/>
      <c r="N248" s="410">
        <f t="shared" si="48"/>
        <v>585</v>
      </c>
      <c r="O248" s="163" t="s">
        <v>632</v>
      </c>
      <c r="P248" s="163" t="s">
        <v>262</v>
      </c>
      <c r="Q248" s="163"/>
      <c r="R248" s="163" t="s">
        <v>641</v>
      </c>
      <c r="S248" s="163" t="s">
        <v>625</v>
      </c>
      <c r="T248" s="163" t="s">
        <v>634</v>
      </c>
      <c r="U248" s="163" t="s">
        <v>644</v>
      </c>
      <c r="V248" s="163" t="s">
        <v>636</v>
      </c>
      <c r="W248" s="410">
        <v>293</v>
      </c>
      <c r="X248" s="163" t="s">
        <v>637</v>
      </c>
      <c r="Y248" s="163" t="s">
        <v>638</v>
      </c>
      <c r="Z248" s="586"/>
      <c r="AA248" s="163" t="s">
        <v>132</v>
      </c>
      <c r="AB248" s="163" t="s">
        <v>132</v>
      </c>
      <c r="AC248" s="163" t="s">
        <v>132</v>
      </c>
      <c r="AD248" s="163" t="s">
        <v>132</v>
      </c>
      <c r="AE248" s="163" t="s">
        <v>142</v>
      </c>
      <c r="AF248" s="163" t="s">
        <v>132</v>
      </c>
      <c r="AG248" s="163" t="s">
        <v>132</v>
      </c>
      <c r="AH248" s="163" t="s">
        <v>132</v>
      </c>
      <c r="AI248" s="163" t="s">
        <v>132</v>
      </c>
      <c r="AJ248" s="163"/>
      <c r="AK248" s="522">
        <f t="shared" si="44"/>
        <v>0.500854700854701</v>
      </c>
      <c r="AL248" s="410"/>
    </row>
    <row r="249" ht="39" hidden="1" customHeight="1" spans="1:38">
      <c r="A249" s="311">
        <v>119</v>
      </c>
      <c r="B249" s="311" t="s">
        <v>639</v>
      </c>
      <c r="C249" s="620" t="s">
        <v>645</v>
      </c>
      <c r="D249" s="620">
        <v>45</v>
      </c>
      <c r="E249" s="163" t="s">
        <v>125</v>
      </c>
      <c r="F249" s="365"/>
      <c r="G249" s="366"/>
      <c r="H249" s="373">
        <v>325</v>
      </c>
      <c r="I249" s="407">
        <v>495</v>
      </c>
      <c r="J249" s="410"/>
      <c r="K249" s="410"/>
      <c r="L249" s="410"/>
      <c r="M249" s="410"/>
      <c r="N249" s="410">
        <f t="shared" si="48"/>
        <v>325</v>
      </c>
      <c r="O249" s="163"/>
      <c r="P249" s="163"/>
      <c r="Q249" s="163" t="s">
        <v>177</v>
      </c>
      <c r="R249" s="163" t="s">
        <v>641</v>
      </c>
      <c r="S249" s="163" t="s">
        <v>646</v>
      </c>
      <c r="T249" s="163" t="s">
        <v>647</v>
      </c>
      <c r="U249" s="163" t="s">
        <v>571</v>
      </c>
      <c r="V249" s="163" t="s">
        <v>636</v>
      </c>
      <c r="W249" s="410">
        <v>395</v>
      </c>
      <c r="X249" s="163" t="s">
        <v>637</v>
      </c>
      <c r="Y249" s="163" t="s">
        <v>638</v>
      </c>
      <c r="Z249" s="163"/>
      <c r="AA249" s="163" t="s">
        <v>648</v>
      </c>
      <c r="AB249" s="163" t="s">
        <v>648</v>
      </c>
      <c r="AC249" s="163" t="s">
        <v>648</v>
      </c>
      <c r="AD249" s="163" t="s">
        <v>648</v>
      </c>
      <c r="AE249" s="163" t="s">
        <v>648</v>
      </c>
      <c r="AF249" s="163" t="s">
        <v>648</v>
      </c>
      <c r="AG249" s="163" t="s">
        <v>648</v>
      </c>
      <c r="AH249" s="163" t="s">
        <v>648</v>
      </c>
      <c r="AI249" s="163" t="s">
        <v>648</v>
      </c>
      <c r="AJ249" s="163"/>
      <c r="AK249" s="522">
        <f t="shared" si="44"/>
        <v>1.21538461538462</v>
      </c>
      <c r="AL249" s="410"/>
    </row>
    <row r="250" ht="39" hidden="1" customHeight="1" spans="1:38">
      <c r="A250" s="367"/>
      <c r="B250" s="367"/>
      <c r="C250" s="621"/>
      <c r="D250" s="621"/>
      <c r="E250" s="163" t="s">
        <v>183</v>
      </c>
      <c r="F250" s="365"/>
      <c r="G250" s="366">
        <v>119</v>
      </c>
      <c r="H250" s="363">
        <v>170</v>
      </c>
      <c r="I250" s="408"/>
      <c r="J250" s="410"/>
      <c r="K250" s="410"/>
      <c r="L250" s="410"/>
      <c r="M250" s="410"/>
      <c r="N250" s="407">
        <f t="shared" si="48"/>
        <v>170</v>
      </c>
      <c r="O250" s="163"/>
      <c r="P250" s="163"/>
      <c r="Q250" s="163"/>
      <c r="R250" s="163"/>
      <c r="S250" s="163"/>
      <c r="T250" s="163"/>
      <c r="U250" s="163" t="s">
        <v>649</v>
      </c>
      <c r="V250" s="163" t="s">
        <v>636</v>
      </c>
      <c r="W250" s="410"/>
      <c r="X250" s="163" t="s">
        <v>637</v>
      </c>
      <c r="Y250" s="163" t="s">
        <v>638</v>
      </c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519">
        <f t="shared" si="44"/>
        <v>0</v>
      </c>
      <c r="AL250" s="407"/>
    </row>
    <row r="251" ht="39" hidden="1" customHeight="1" spans="1:38">
      <c r="A251" s="312"/>
      <c r="B251" s="312"/>
      <c r="C251" s="622"/>
      <c r="D251" s="622"/>
      <c r="E251" s="163" t="s">
        <v>420</v>
      </c>
      <c r="F251" s="365"/>
      <c r="G251" s="366">
        <v>51</v>
      </c>
      <c r="H251" s="370"/>
      <c r="I251" s="409"/>
      <c r="J251" s="410"/>
      <c r="K251" s="410"/>
      <c r="L251" s="410"/>
      <c r="M251" s="410"/>
      <c r="N251" s="409">
        <f t="shared" si="48"/>
        <v>0</v>
      </c>
      <c r="O251" s="163"/>
      <c r="P251" s="163"/>
      <c r="Q251" s="163"/>
      <c r="R251" s="163"/>
      <c r="S251" s="163"/>
      <c r="T251" s="163"/>
      <c r="U251" s="163" t="s">
        <v>649</v>
      </c>
      <c r="V251" s="163" t="s">
        <v>636</v>
      </c>
      <c r="W251" s="410"/>
      <c r="X251" s="163" t="s">
        <v>637</v>
      </c>
      <c r="Y251" s="163" t="s">
        <v>638</v>
      </c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521"/>
      <c r="AL251" s="409"/>
    </row>
    <row r="252" ht="39" hidden="1" customHeight="1" spans="1:38">
      <c r="A252" s="69">
        <v>120</v>
      </c>
      <c r="B252" s="69" t="s">
        <v>639</v>
      </c>
      <c r="C252" s="607" t="s">
        <v>650</v>
      </c>
      <c r="D252" s="607">
        <v>45</v>
      </c>
      <c r="E252" s="163" t="s">
        <v>125</v>
      </c>
      <c r="F252" s="365"/>
      <c r="G252" s="366"/>
      <c r="H252" s="373">
        <v>235</v>
      </c>
      <c r="I252" s="410">
        <v>235</v>
      </c>
      <c r="J252" s="410"/>
      <c r="K252" s="410"/>
      <c r="L252" s="410"/>
      <c r="M252" s="410"/>
      <c r="N252" s="410">
        <f t="shared" si="48"/>
        <v>235</v>
      </c>
      <c r="O252" s="163" t="s">
        <v>632</v>
      </c>
      <c r="P252" s="163"/>
      <c r="Q252" s="163"/>
      <c r="R252" s="163" t="s">
        <v>651</v>
      </c>
      <c r="S252" s="163" t="s">
        <v>652</v>
      </c>
      <c r="T252" s="163" t="s">
        <v>647</v>
      </c>
      <c r="U252" s="163" t="s">
        <v>653</v>
      </c>
      <c r="V252" s="163" t="s">
        <v>636</v>
      </c>
      <c r="W252" s="410">
        <v>235</v>
      </c>
      <c r="X252" s="163" t="s">
        <v>637</v>
      </c>
      <c r="Y252" s="163" t="s">
        <v>638</v>
      </c>
      <c r="Z252" s="618"/>
      <c r="AA252" s="163" t="s">
        <v>132</v>
      </c>
      <c r="AB252" s="163" t="s">
        <v>132</v>
      </c>
      <c r="AC252" s="163" t="s">
        <v>132</v>
      </c>
      <c r="AD252" s="163" t="s">
        <v>132</v>
      </c>
      <c r="AE252" s="163" t="s">
        <v>648</v>
      </c>
      <c r="AF252" s="163" t="s">
        <v>132</v>
      </c>
      <c r="AG252" s="163" t="s">
        <v>648</v>
      </c>
      <c r="AH252" s="163" t="s">
        <v>132</v>
      </c>
      <c r="AI252" s="163" t="s">
        <v>648</v>
      </c>
      <c r="AJ252" s="163"/>
      <c r="AK252" s="522">
        <f>W252/N252</f>
        <v>1</v>
      </c>
      <c r="AL252" s="410"/>
    </row>
    <row r="253" ht="39" hidden="1" customHeight="1" spans="1:38">
      <c r="A253" s="69">
        <v>121</v>
      </c>
      <c r="B253" s="69" t="s">
        <v>639</v>
      </c>
      <c r="C253" s="607" t="s">
        <v>654</v>
      </c>
      <c r="D253" s="607">
        <v>45</v>
      </c>
      <c r="E253" s="163" t="s">
        <v>125</v>
      </c>
      <c r="F253" s="365"/>
      <c r="G253" s="366"/>
      <c r="H253" s="373">
        <v>235</v>
      </c>
      <c r="I253" s="410">
        <v>235</v>
      </c>
      <c r="J253" s="410"/>
      <c r="K253" s="410"/>
      <c r="L253" s="410"/>
      <c r="M253" s="410"/>
      <c r="N253" s="410">
        <f t="shared" si="48"/>
        <v>235</v>
      </c>
      <c r="O253" s="163" t="s">
        <v>632</v>
      </c>
      <c r="P253" s="163"/>
      <c r="Q253" s="163"/>
      <c r="R253" s="163" t="s">
        <v>655</v>
      </c>
      <c r="S253" s="163" t="s">
        <v>652</v>
      </c>
      <c r="T253" s="163" t="s">
        <v>634</v>
      </c>
      <c r="U253" s="163" t="s">
        <v>528</v>
      </c>
      <c r="V253" s="163" t="s">
        <v>636</v>
      </c>
      <c r="W253" s="410">
        <v>235</v>
      </c>
      <c r="X253" s="163" t="s">
        <v>637</v>
      </c>
      <c r="Y253" s="163" t="s">
        <v>638</v>
      </c>
      <c r="Z253" s="618"/>
      <c r="AA253" s="163" t="s">
        <v>132</v>
      </c>
      <c r="AB253" s="163" t="s">
        <v>132</v>
      </c>
      <c r="AC253" s="163" t="s">
        <v>132</v>
      </c>
      <c r="AD253" s="163" t="s">
        <v>132</v>
      </c>
      <c r="AE253" s="163" t="s">
        <v>142</v>
      </c>
      <c r="AF253" s="163" t="s">
        <v>132</v>
      </c>
      <c r="AG253" s="163" t="s">
        <v>648</v>
      </c>
      <c r="AH253" s="163" t="s">
        <v>132</v>
      </c>
      <c r="AI253" s="163" t="s">
        <v>648</v>
      </c>
      <c r="AJ253" s="163"/>
      <c r="AK253" s="522">
        <f>W253/N253</f>
        <v>1</v>
      </c>
      <c r="AL253" s="410"/>
    </row>
    <row r="254" ht="39" hidden="1" customHeight="1" spans="1:38">
      <c r="A254" s="69">
        <v>122</v>
      </c>
      <c r="B254" s="69" t="s">
        <v>639</v>
      </c>
      <c r="C254" s="607" t="s">
        <v>656</v>
      </c>
      <c r="D254" s="607">
        <v>45</v>
      </c>
      <c r="E254" s="163" t="s">
        <v>125</v>
      </c>
      <c r="F254" s="365"/>
      <c r="G254" s="366"/>
      <c r="H254" s="373">
        <v>196</v>
      </c>
      <c r="I254" s="410">
        <v>196</v>
      </c>
      <c r="J254" s="410"/>
      <c r="K254" s="410"/>
      <c r="L254" s="410"/>
      <c r="M254" s="410"/>
      <c r="N254" s="410">
        <f t="shared" si="48"/>
        <v>196</v>
      </c>
      <c r="O254" s="163" t="s">
        <v>632</v>
      </c>
      <c r="P254" s="163"/>
      <c r="Q254" s="163"/>
      <c r="R254" s="163" t="s">
        <v>641</v>
      </c>
      <c r="S254" s="163" t="s">
        <v>652</v>
      </c>
      <c r="T254" s="163" t="s">
        <v>634</v>
      </c>
      <c r="U254" s="163" t="s">
        <v>657</v>
      </c>
      <c r="V254" s="163" t="s">
        <v>636</v>
      </c>
      <c r="W254" s="410">
        <v>196</v>
      </c>
      <c r="X254" s="163" t="s">
        <v>637</v>
      </c>
      <c r="Y254" s="163" t="s">
        <v>638</v>
      </c>
      <c r="Z254" s="618"/>
      <c r="AA254" s="163" t="s">
        <v>132</v>
      </c>
      <c r="AB254" s="163" t="s">
        <v>648</v>
      </c>
      <c r="AC254" s="163" t="s">
        <v>132</v>
      </c>
      <c r="AD254" s="163" t="s">
        <v>648</v>
      </c>
      <c r="AE254" s="163" t="s">
        <v>142</v>
      </c>
      <c r="AF254" s="163" t="s">
        <v>132</v>
      </c>
      <c r="AG254" s="163" t="s">
        <v>648</v>
      </c>
      <c r="AH254" s="163" t="s">
        <v>132</v>
      </c>
      <c r="AI254" s="163" t="s">
        <v>648</v>
      </c>
      <c r="AJ254" s="163"/>
      <c r="AK254" s="522">
        <f>W254/N254</f>
        <v>1</v>
      </c>
      <c r="AL254" s="410"/>
    </row>
    <row r="255" ht="39" hidden="1" customHeight="1" spans="1:38">
      <c r="A255" s="69">
        <v>123</v>
      </c>
      <c r="B255" s="69" t="s">
        <v>630</v>
      </c>
      <c r="C255" s="607" t="s">
        <v>658</v>
      </c>
      <c r="D255" s="607">
        <v>45</v>
      </c>
      <c r="E255" s="163" t="s">
        <v>125</v>
      </c>
      <c r="F255" s="365"/>
      <c r="G255" s="366"/>
      <c r="H255" s="373">
        <v>267</v>
      </c>
      <c r="I255" s="410">
        <v>267</v>
      </c>
      <c r="J255" s="410"/>
      <c r="K255" s="410"/>
      <c r="L255" s="410"/>
      <c r="M255" s="410"/>
      <c r="N255" s="410">
        <f t="shared" si="48"/>
        <v>267</v>
      </c>
      <c r="O255" s="163" t="s">
        <v>632</v>
      </c>
      <c r="P255" s="163"/>
      <c r="Q255" s="163"/>
      <c r="R255" s="163" t="s">
        <v>633</v>
      </c>
      <c r="S255" s="163" t="s">
        <v>652</v>
      </c>
      <c r="T255" s="163" t="s">
        <v>647</v>
      </c>
      <c r="U255" s="163" t="s">
        <v>659</v>
      </c>
      <c r="V255" s="163" t="s">
        <v>636</v>
      </c>
      <c r="W255" s="410">
        <v>267</v>
      </c>
      <c r="X255" s="163" t="s">
        <v>637</v>
      </c>
      <c r="Y255" s="163" t="s">
        <v>638</v>
      </c>
      <c r="Z255" s="618"/>
      <c r="AA255" s="163" t="s">
        <v>132</v>
      </c>
      <c r="AB255" s="163" t="s">
        <v>132</v>
      </c>
      <c r="AC255" s="163" t="s">
        <v>132</v>
      </c>
      <c r="AD255" s="163" t="s">
        <v>132</v>
      </c>
      <c r="AE255" s="163" t="s">
        <v>132</v>
      </c>
      <c r="AF255" s="163" t="s">
        <v>132</v>
      </c>
      <c r="AG255" s="163" t="s">
        <v>648</v>
      </c>
      <c r="AH255" s="163" t="s">
        <v>132</v>
      </c>
      <c r="AI255" s="163" t="s">
        <v>648</v>
      </c>
      <c r="AJ255" s="163"/>
      <c r="AK255" s="522">
        <f>W255/N255</f>
        <v>1</v>
      </c>
      <c r="AL255" s="410"/>
    </row>
    <row r="256" ht="16.5" customHeight="1" spans="1:9">
      <c r="A256" s="630"/>
      <c r="B256" s="630"/>
      <c r="C256" s="630"/>
      <c r="D256" s="631"/>
      <c r="E256" s="630"/>
      <c r="F256" s="630"/>
      <c r="G256" s="630"/>
      <c r="H256" s="632"/>
      <c r="I256" s="634"/>
    </row>
    <row r="257" ht="15" customHeight="1" spans="2:8">
      <c r="B257" s="654"/>
      <c r="C257" s="654"/>
      <c r="D257" s="655"/>
      <c r="E257" s="654"/>
      <c r="F257" s="654"/>
      <c r="G257" s="654"/>
      <c r="H257" s="348"/>
    </row>
    <row r="258" ht="27" customHeight="1" spans="2:9">
      <c r="B258" s="656"/>
      <c r="C258" s="656"/>
      <c r="D258" s="657"/>
      <c r="E258" s="656"/>
      <c r="F258" s="656"/>
      <c r="G258" s="656"/>
      <c r="H258" s="658"/>
      <c r="I258" s="659"/>
    </row>
    <row r="259" ht="12.75" customHeight="1" spans="2:9">
      <c r="B259" s="656"/>
      <c r="C259" s="656"/>
      <c r="D259" s="657"/>
      <c r="E259" s="656"/>
      <c r="F259" s="656"/>
      <c r="G259" s="656"/>
      <c r="H259" s="658"/>
      <c r="I259" s="659"/>
    </row>
    <row r="260" ht="39.75" customHeight="1" spans="2:8">
      <c r="B260" s="654"/>
      <c r="C260" s="654"/>
      <c r="D260" s="655"/>
      <c r="E260" s="654"/>
      <c r="F260" s="654"/>
      <c r="G260" s="654"/>
      <c r="H260" s="348"/>
    </row>
  </sheetData>
  <autoFilter ref="A3:AL255">
    <filterColumn colId="4">
      <filters blank="1"/>
    </filterColumn>
    <extLst/>
  </autoFilter>
  <mergeCells count="1243">
    <mergeCell ref="A1:B1"/>
    <mergeCell ref="A2:AL2"/>
    <mergeCell ref="H3:I3"/>
    <mergeCell ref="J3:L3"/>
    <mergeCell ref="O3:P3"/>
    <mergeCell ref="R3:Z3"/>
    <mergeCell ref="AA3:AI3"/>
    <mergeCell ref="AA29:AI29"/>
    <mergeCell ref="R32:S32"/>
    <mergeCell ref="A256:I256"/>
    <mergeCell ref="B257:I257"/>
    <mergeCell ref="B258:I258"/>
    <mergeCell ref="B259:I259"/>
    <mergeCell ref="B260:I260"/>
    <mergeCell ref="A3:A4"/>
    <mergeCell ref="A8:A10"/>
    <mergeCell ref="A14:A17"/>
    <mergeCell ref="A19:A20"/>
    <mergeCell ref="A21:A24"/>
    <mergeCell ref="A28:A29"/>
    <mergeCell ref="A34:A35"/>
    <mergeCell ref="A48:A50"/>
    <mergeCell ref="A51:A52"/>
    <mergeCell ref="A56:A58"/>
    <mergeCell ref="A59:A61"/>
    <mergeCell ref="A62:A64"/>
    <mergeCell ref="A65:A67"/>
    <mergeCell ref="A68:A70"/>
    <mergeCell ref="A74:A76"/>
    <mergeCell ref="A77:A79"/>
    <mergeCell ref="A83:A85"/>
    <mergeCell ref="A86:A88"/>
    <mergeCell ref="A89:A91"/>
    <mergeCell ref="A93:A95"/>
    <mergeCell ref="A96:A98"/>
    <mergeCell ref="A99:A101"/>
    <mergeCell ref="A102:A104"/>
    <mergeCell ref="A105:A107"/>
    <mergeCell ref="A109:A111"/>
    <mergeCell ref="A112:A114"/>
    <mergeCell ref="A118:A119"/>
    <mergeCell ref="A120:A121"/>
    <mergeCell ref="A122:A124"/>
    <mergeCell ref="A125:A126"/>
    <mergeCell ref="A127:A130"/>
    <mergeCell ref="A132:A133"/>
    <mergeCell ref="A136:A138"/>
    <mergeCell ref="A142:A144"/>
    <mergeCell ref="A147:A149"/>
    <mergeCell ref="A151:A153"/>
    <mergeCell ref="A154:A156"/>
    <mergeCell ref="A157:A158"/>
    <mergeCell ref="A162:A163"/>
    <mergeCell ref="A164:A165"/>
    <mergeCell ref="A168:A169"/>
    <mergeCell ref="A170:A171"/>
    <mergeCell ref="A172:A174"/>
    <mergeCell ref="A177:A179"/>
    <mergeCell ref="A186:A187"/>
    <mergeCell ref="A198:A200"/>
    <mergeCell ref="A201:A203"/>
    <mergeCell ref="A204:A206"/>
    <mergeCell ref="A207:A208"/>
    <mergeCell ref="A209:A211"/>
    <mergeCell ref="A213:A215"/>
    <mergeCell ref="A216:A218"/>
    <mergeCell ref="A222:A223"/>
    <mergeCell ref="A224:A226"/>
    <mergeCell ref="A227:A229"/>
    <mergeCell ref="A234:A236"/>
    <mergeCell ref="A249:A251"/>
    <mergeCell ref="B3:B4"/>
    <mergeCell ref="B8:B10"/>
    <mergeCell ref="B14:B17"/>
    <mergeCell ref="B19:B20"/>
    <mergeCell ref="B21:B24"/>
    <mergeCell ref="B28:B29"/>
    <mergeCell ref="B34:B35"/>
    <mergeCell ref="B48:B50"/>
    <mergeCell ref="B51:B52"/>
    <mergeCell ref="B56:B58"/>
    <mergeCell ref="B59:B61"/>
    <mergeCell ref="B62:B64"/>
    <mergeCell ref="B65:B67"/>
    <mergeCell ref="B68:B70"/>
    <mergeCell ref="B74:B76"/>
    <mergeCell ref="B77:B79"/>
    <mergeCell ref="B83:B85"/>
    <mergeCell ref="B86:B88"/>
    <mergeCell ref="B89:B91"/>
    <mergeCell ref="B93:B95"/>
    <mergeCell ref="B96:B98"/>
    <mergeCell ref="B99:B101"/>
    <mergeCell ref="B102:B104"/>
    <mergeCell ref="B105:B107"/>
    <mergeCell ref="B109:B111"/>
    <mergeCell ref="B112:B114"/>
    <mergeCell ref="B118:B119"/>
    <mergeCell ref="B120:B121"/>
    <mergeCell ref="B122:B124"/>
    <mergeCell ref="B125:B126"/>
    <mergeCell ref="B127:B130"/>
    <mergeCell ref="B132:B133"/>
    <mergeCell ref="B136:B138"/>
    <mergeCell ref="B142:B144"/>
    <mergeCell ref="B147:B149"/>
    <mergeCell ref="B151:B153"/>
    <mergeCell ref="B154:B156"/>
    <mergeCell ref="B157:B158"/>
    <mergeCell ref="B162:B163"/>
    <mergeCell ref="B164:B165"/>
    <mergeCell ref="B168:B169"/>
    <mergeCell ref="B170:B171"/>
    <mergeCell ref="B172:B174"/>
    <mergeCell ref="B177:B179"/>
    <mergeCell ref="B186:B187"/>
    <mergeCell ref="B198:B200"/>
    <mergeCell ref="B201:B203"/>
    <mergeCell ref="B204:B206"/>
    <mergeCell ref="B207:B208"/>
    <mergeCell ref="B209:B211"/>
    <mergeCell ref="B213:B215"/>
    <mergeCell ref="B216:B218"/>
    <mergeCell ref="B222:B223"/>
    <mergeCell ref="B224:B226"/>
    <mergeCell ref="B227:B229"/>
    <mergeCell ref="B234:B236"/>
    <mergeCell ref="B249:B251"/>
    <mergeCell ref="C3:C4"/>
    <mergeCell ref="C8:C10"/>
    <mergeCell ref="C14:C17"/>
    <mergeCell ref="C19:C20"/>
    <mergeCell ref="C21:C24"/>
    <mergeCell ref="C28:C29"/>
    <mergeCell ref="C34:C35"/>
    <mergeCell ref="C48:C50"/>
    <mergeCell ref="C51:C52"/>
    <mergeCell ref="C56:C58"/>
    <mergeCell ref="C59:C61"/>
    <mergeCell ref="C62:C64"/>
    <mergeCell ref="C65:C67"/>
    <mergeCell ref="C68:C70"/>
    <mergeCell ref="C74:C76"/>
    <mergeCell ref="C77:C79"/>
    <mergeCell ref="C83:C85"/>
    <mergeCell ref="C86:C88"/>
    <mergeCell ref="C89:C91"/>
    <mergeCell ref="C93:C95"/>
    <mergeCell ref="C96:C98"/>
    <mergeCell ref="C99:C101"/>
    <mergeCell ref="C102:C104"/>
    <mergeCell ref="C105:C107"/>
    <mergeCell ref="C109:C111"/>
    <mergeCell ref="C112:C114"/>
    <mergeCell ref="C118:C119"/>
    <mergeCell ref="C120:C121"/>
    <mergeCell ref="C122:C124"/>
    <mergeCell ref="C125:C126"/>
    <mergeCell ref="C127:C130"/>
    <mergeCell ref="C132:C133"/>
    <mergeCell ref="C136:C138"/>
    <mergeCell ref="C142:C144"/>
    <mergeCell ref="C147:C149"/>
    <mergeCell ref="C151:C153"/>
    <mergeCell ref="C154:C156"/>
    <mergeCell ref="C157:C158"/>
    <mergeCell ref="C162:C163"/>
    <mergeCell ref="C164:C165"/>
    <mergeCell ref="C168:C169"/>
    <mergeCell ref="C170:C171"/>
    <mergeCell ref="C172:C174"/>
    <mergeCell ref="C177:C179"/>
    <mergeCell ref="C186:C187"/>
    <mergeCell ref="C198:C200"/>
    <mergeCell ref="C201:C203"/>
    <mergeCell ref="C204:C206"/>
    <mergeCell ref="C207:C208"/>
    <mergeCell ref="C209:C211"/>
    <mergeCell ref="C213:C215"/>
    <mergeCell ref="C216:C218"/>
    <mergeCell ref="C222:C223"/>
    <mergeCell ref="C224:C226"/>
    <mergeCell ref="C227:C229"/>
    <mergeCell ref="C234:C236"/>
    <mergeCell ref="C249:C251"/>
    <mergeCell ref="D3:D4"/>
    <mergeCell ref="D8:D10"/>
    <mergeCell ref="D14:D17"/>
    <mergeCell ref="D19:D20"/>
    <mergeCell ref="D21:D24"/>
    <mergeCell ref="D28:D29"/>
    <mergeCell ref="D34:D35"/>
    <mergeCell ref="D48:D50"/>
    <mergeCell ref="D51:D52"/>
    <mergeCell ref="D56:D58"/>
    <mergeCell ref="D59:D61"/>
    <mergeCell ref="D62:D64"/>
    <mergeCell ref="D65:D67"/>
    <mergeCell ref="D68:D70"/>
    <mergeCell ref="D74:D76"/>
    <mergeCell ref="D77:D79"/>
    <mergeCell ref="D83:D85"/>
    <mergeCell ref="D86:D88"/>
    <mergeCell ref="D89:D91"/>
    <mergeCell ref="D93:D95"/>
    <mergeCell ref="D96:D98"/>
    <mergeCell ref="D99:D101"/>
    <mergeCell ref="D102:D104"/>
    <mergeCell ref="D105:D107"/>
    <mergeCell ref="D109:D111"/>
    <mergeCell ref="D112:D114"/>
    <mergeCell ref="D118:D119"/>
    <mergeCell ref="D120:D121"/>
    <mergeCell ref="D122:D124"/>
    <mergeCell ref="D125:D126"/>
    <mergeCell ref="D127:D130"/>
    <mergeCell ref="D132:D133"/>
    <mergeCell ref="D136:D138"/>
    <mergeCell ref="D142:D144"/>
    <mergeCell ref="D147:D149"/>
    <mergeCell ref="D151:D153"/>
    <mergeCell ref="D154:D156"/>
    <mergeCell ref="D157:D158"/>
    <mergeCell ref="D162:D163"/>
    <mergeCell ref="D164:D165"/>
    <mergeCell ref="D168:D169"/>
    <mergeCell ref="D170:D171"/>
    <mergeCell ref="D172:D174"/>
    <mergeCell ref="D177:D179"/>
    <mergeCell ref="D186:D187"/>
    <mergeCell ref="D198:D200"/>
    <mergeCell ref="D201:D203"/>
    <mergeCell ref="D204:D206"/>
    <mergeCell ref="D207:D208"/>
    <mergeCell ref="D209:D211"/>
    <mergeCell ref="D213:D215"/>
    <mergeCell ref="D216:D218"/>
    <mergeCell ref="D222:D223"/>
    <mergeCell ref="D224:D226"/>
    <mergeCell ref="D227:D229"/>
    <mergeCell ref="D234:D236"/>
    <mergeCell ref="D249:D251"/>
    <mergeCell ref="E3:E4"/>
    <mergeCell ref="E8:E9"/>
    <mergeCell ref="E14:E15"/>
    <mergeCell ref="E19:E20"/>
    <mergeCell ref="E21:E22"/>
    <mergeCell ref="E34:E35"/>
    <mergeCell ref="E48:E49"/>
    <mergeCell ref="E56:E57"/>
    <mergeCell ref="E59:E60"/>
    <mergeCell ref="E62:E63"/>
    <mergeCell ref="E65:E66"/>
    <mergeCell ref="E68:E69"/>
    <mergeCell ref="E74:E75"/>
    <mergeCell ref="E77:E78"/>
    <mergeCell ref="E83:E84"/>
    <mergeCell ref="E86:E87"/>
    <mergeCell ref="E89:E90"/>
    <mergeCell ref="E93:E94"/>
    <mergeCell ref="E96:E97"/>
    <mergeCell ref="E99:E100"/>
    <mergeCell ref="E102:E103"/>
    <mergeCell ref="E105:E106"/>
    <mergeCell ref="E109:E110"/>
    <mergeCell ref="E112:E113"/>
    <mergeCell ref="E122:E123"/>
    <mergeCell ref="E125:E126"/>
    <mergeCell ref="E127:E128"/>
    <mergeCell ref="E136:E137"/>
    <mergeCell ref="E142:E143"/>
    <mergeCell ref="E147:E148"/>
    <mergeCell ref="E151:E152"/>
    <mergeCell ref="E154:E155"/>
    <mergeCell ref="E162:E163"/>
    <mergeCell ref="E164:E165"/>
    <mergeCell ref="E168:E169"/>
    <mergeCell ref="E172:E173"/>
    <mergeCell ref="E177:E178"/>
    <mergeCell ref="E198:E199"/>
    <mergeCell ref="E201:E202"/>
    <mergeCell ref="E204:E205"/>
    <mergeCell ref="E207:E208"/>
    <mergeCell ref="E209:E210"/>
    <mergeCell ref="E213:E214"/>
    <mergeCell ref="E216:E217"/>
    <mergeCell ref="E222:E223"/>
    <mergeCell ref="E224:E225"/>
    <mergeCell ref="E227:E228"/>
    <mergeCell ref="E234:E235"/>
    <mergeCell ref="F3:F4"/>
    <mergeCell ref="G3:G4"/>
    <mergeCell ref="H8:H9"/>
    <mergeCell ref="H14:H15"/>
    <mergeCell ref="H19:H20"/>
    <mergeCell ref="H21:H22"/>
    <mergeCell ref="H34:H35"/>
    <mergeCell ref="H48:H49"/>
    <mergeCell ref="H56:H57"/>
    <mergeCell ref="H59:H60"/>
    <mergeCell ref="H62:H63"/>
    <mergeCell ref="H65:H66"/>
    <mergeCell ref="H68:H69"/>
    <mergeCell ref="H74:H75"/>
    <mergeCell ref="H77:H78"/>
    <mergeCell ref="H83:H84"/>
    <mergeCell ref="H86:H87"/>
    <mergeCell ref="H89:H90"/>
    <mergeCell ref="H93:H94"/>
    <mergeCell ref="H96:H97"/>
    <mergeCell ref="H99:H100"/>
    <mergeCell ref="H102:H103"/>
    <mergeCell ref="H105:H106"/>
    <mergeCell ref="H109:H110"/>
    <mergeCell ref="H112:H113"/>
    <mergeCell ref="H118:H119"/>
    <mergeCell ref="H122:H123"/>
    <mergeCell ref="H125:H126"/>
    <mergeCell ref="H127:H128"/>
    <mergeCell ref="H136:H137"/>
    <mergeCell ref="H142:H143"/>
    <mergeCell ref="H147:H148"/>
    <mergeCell ref="H151:H152"/>
    <mergeCell ref="H154:H155"/>
    <mergeCell ref="H162:H163"/>
    <mergeCell ref="H164:H165"/>
    <mergeCell ref="H168:H169"/>
    <mergeCell ref="H172:H173"/>
    <mergeCell ref="H177:H178"/>
    <mergeCell ref="H198:H199"/>
    <mergeCell ref="H201:H202"/>
    <mergeCell ref="H204:H205"/>
    <mergeCell ref="H207:H208"/>
    <mergeCell ref="H209:H210"/>
    <mergeCell ref="H213:H214"/>
    <mergeCell ref="H216:H217"/>
    <mergeCell ref="H222:H223"/>
    <mergeCell ref="H224:H225"/>
    <mergeCell ref="H227:H228"/>
    <mergeCell ref="H234:H235"/>
    <mergeCell ref="H250:H251"/>
    <mergeCell ref="I8:I10"/>
    <mergeCell ref="I14:I17"/>
    <mergeCell ref="I19:I20"/>
    <mergeCell ref="I21:I24"/>
    <mergeCell ref="I28:I29"/>
    <mergeCell ref="I34:I35"/>
    <mergeCell ref="I48:I50"/>
    <mergeCell ref="I51:I52"/>
    <mergeCell ref="I56:I58"/>
    <mergeCell ref="I59:I61"/>
    <mergeCell ref="I62:I64"/>
    <mergeCell ref="I65:I67"/>
    <mergeCell ref="I68:I70"/>
    <mergeCell ref="I74:I76"/>
    <mergeCell ref="I77:I79"/>
    <mergeCell ref="I83:I85"/>
    <mergeCell ref="I86:I88"/>
    <mergeCell ref="I89:I91"/>
    <mergeCell ref="I93:I95"/>
    <mergeCell ref="I96:I98"/>
    <mergeCell ref="I99:I101"/>
    <mergeCell ref="I102:I104"/>
    <mergeCell ref="I105:I107"/>
    <mergeCell ref="I109:I111"/>
    <mergeCell ref="I112:I114"/>
    <mergeCell ref="I118:I119"/>
    <mergeCell ref="I120:I121"/>
    <mergeCell ref="I122:I124"/>
    <mergeCell ref="I125:I126"/>
    <mergeCell ref="I127:I130"/>
    <mergeCell ref="I132:I133"/>
    <mergeCell ref="I136:I138"/>
    <mergeCell ref="I142:I144"/>
    <mergeCell ref="I147:I149"/>
    <mergeCell ref="I151:I153"/>
    <mergeCell ref="I154:I156"/>
    <mergeCell ref="I157:I158"/>
    <mergeCell ref="I162:I163"/>
    <mergeCell ref="I164:I165"/>
    <mergeCell ref="I168:I169"/>
    <mergeCell ref="I170:I171"/>
    <mergeCell ref="I172:I174"/>
    <mergeCell ref="I177:I179"/>
    <mergeCell ref="I186:I187"/>
    <mergeCell ref="I198:I200"/>
    <mergeCell ref="I201:I203"/>
    <mergeCell ref="I204:I206"/>
    <mergeCell ref="I207:I208"/>
    <mergeCell ref="I209:I211"/>
    <mergeCell ref="I213:I215"/>
    <mergeCell ref="I216:I218"/>
    <mergeCell ref="I222:I223"/>
    <mergeCell ref="I224:I226"/>
    <mergeCell ref="I227:I229"/>
    <mergeCell ref="I234:I236"/>
    <mergeCell ref="I249:I251"/>
    <mergeCell ref="J8:J9"/>
    <mergeCell ref="J21:J22"/>
    <mergeCell ref="J56:J57"/>
    <mergeCell ref="J59:J60"/>
    <mergeCell ref="J74:J75"/>
    <mergeCell ref="J77:J78"/>
    <mergeCell ref="J86:J87"/>
    <mergeCell ref="J102:J103"/>
    <mergeCell ref="J105:J106"/>
    <mergeCell ref="J112:J113"/>
    <mergeCell ref="J118:J119"/>
    <mergeCell ref="J136:J137"/>
    <mergeCell ref="J147:J148"/>
    <mergeCell ref="J162:J163"/>
    <mergeCell ref="J164:J165"/>
    <mergeCell ref="J172:J173"/>
    <mergeCell ref="J177:J178"/>
    <mergeCell ref="J198:J199"/>
    <mergeCell ref="J201:J202"/>
    <mergeCell ref="J209:J210"/>
    <mergeCell ref="J224:J225"/>
    <mergeCell ref="J227:J228"/>
    <mergeCell ref="K48:K49"/>
    <mergeCell ref="K102:K103"/>
    <mergeCell ref="K142:K143"/>
    <mergeCell ref="L8:L9"/>
    <mergeCell ref="L14:L15"/>
    <mergeCell ref="L19:L20"/>
    <mergeCell ref="L21:L22"/>
    <mergeCell ref="L34:L35"/>
    <mergeCell ref="L48:L49"/>
    <mergeCell ref="L56:L57"/>
    <mergeCell ref="L59:L60"/>
    <mergeCell ref="L62:L63"/>
    <mergeCell ref="L65:L66"/>
    <mergeCell ref="L68:L69"/>
    <mergeCell ref="L74:L75"/>
    <mergeCell ref="L77:L78"/>
    <mergeCell ref="L83:L84"/>
    <mergeCell ref="L86:L87"/>
    <mergeCell ref="L89:L90"/>
    <mergeCell ref="L93:L94"/>
    <mergeCell ref="L96:L97"/>
    <mergeCell ref="L99:L100"/>
    <mergeCell ref="L102:L103"/>
    <mergeCell ref="L105:L106"/>
    <mergeCell ref="L109:L110"/>
    <mergeCell ref="L112:L113"/>
    <mergeCell ref="L122:L123"/>
    <mergeCell ref="L125:L126"/>
    <mergeCell ref="L127:L128"/>
    <mergeCell ref="L136:L137"/>
    <mergeCell ref="L142:L143"/>
    <mergeCell ref="L147:L148"/>
    <mergeCell ref="L151:L152"/>
    <mergeCell ref="L154:L155"/>
    <mergeCell ref="L162:L163"/>
    <mergeCell ref="L164:L165"/>
    <mergeCell ref="L168:L169"/>
    <mergeCell ref="L172:L173"/>
    <mergeCell ref="L177:L178"/>
    <mergeCell ref="L198:L199"/>
    <mergeCell ref="L201:L202"/>
    <mergeCell ref="L204:L205"/>
    <mergeCell ref="L207:L208"/>
    <mergeCell ref="L209:L210"/>
    <mergeCell ref="L213:L214"/>
    <mergeCell ref="L216:L217"/>
    <mergeCell ref="L222:L223"/>
    <mergeCell ref="L224:L225"/>
    <mergeCell ref="L227:L228"/>
    <mergeCell ref="L234:L235"/>
    <mergeCell ref="M8:M9"/>
    <mergeCell ref="M21:M22"/>
    <mergeCell ref="M48:M49"/>
    <mergeCell ref="M56:M57"/>
    <mergeCell ref="M59:M60"/>
    <mergeCell ref="M68:M69"/>
    <mergeCell ref="M74:M75"/>
    <mergeCell ref="M77:M78"/>
    <mergeCell ref="M86:M87"/>
    <mergeCell ref="M89:M90"/>
    <mergeCell ref="M102:M103"/>
    <mergeCell ref="M105:M106"/>
    <mergeCell ref="M112:M113"/>
    <mergeCell ref="M118:M119"/>
    <mergeCell ref="M122:M123"/>
    <mergeCell ref="M136:M137"/>
    <mergeCell ref="M147:M148"/>
    <mergeCell ref="M162:M163"/>
    <mergeCell ref="M164:M165"/>
    <mergeCell ref="M172:M173"/>
    <mergeCell ref="M177:M178"/>
    <mergeCell ref="M198:M199"/>
    <mergeCell ref="M201:M202"/>
    <mergeCell ref="M209:M210"/>
    <mergeCell ref="M224:M225"/>
    <mergeCell ref="M227:M228"/>
    <mergeCell ref="N8:N9"/>
    <mergeCell ref="N14:N15"/>
    <mergeCell ref="N19:N20"/>
    <mergeCell ref="N21:N22"/>
    <mergeCell ref="N34:N35"/>
    <mergeCell ref="N48:N49"/>
    <mergeCell ref="N56:N57"/>
    <mergeCell ref="N59:N60"/>
    <mergeCell ref="N62:N63"/>
    <mergeCell ref="N65:N66"/>
    <mergeCell ref="N68:N69"/>
    <mergeCell ref="N74:N75"/>
    <mergeCell ref="N77:N78"/>
    <mergeCell ref="N83:N84"/>
    <mergeCell ref="N86:N87"/>
    <mergeCell ref="N89:N90"/>
    <mergeCell ref="N93:N94"/>
    <mergeCell ref="N96:N97"/>
    <mergeCell ref="N99:N100"/>
    <mergeCell ref="N102:N103"/>
    <mergeCell ref="N105:N106"/>
    <mergeCell ref="N109:N110"/>
    <mergeCell ref="N112:N113"/>
    <mergeCell ref="N118:N119"/>
    <mergeCell ref="N122:N123"/>
    <mergeCell ref="N125:N126"/>
    <mergeCell ref="N127:N128"/>
    <mergeCell ref="N136:N137"/>
    <mergeCell ref="N142:N143"/>
    <mergeCell ref="N147:N148"/>
    <mergeCell ref="N151:N152"/>
    <mergeCell ref="N154:N155"/>
    <mergeCell ref="N162:N163"/>
    <mergeCell ref="N164:N165"/>
    <mergeCell ref="N168:N169"/>
    <mergeCell ref="N172:N173"/>
    <mergeCell ref="N177:N178"/>
    <mergeCell ref="N198:N199"/>
    <mergeCell ref="N201:N202"/>
    <mergeCell ref="N204:N205"/>
    <mergeCell ref="N207:N208"/>
    <mergeCell ref="N209:N210"/>
    <mergeCell ref="N213:N214"/>
    <mergeCell ref="N216:N217"/>
    <mergeCell ref="N222:N223"/>
    <mergeCell ref="N224:N225"/>
    <mergeCell ref="N227:N228"/>
    <mergeCell ref="N234:N235"/>
    <mergeCell ref="N250:N251"/>
    <mergeCell ref="O8:O9"/>
    <mergeCell ref="O14:O15"/>
    <mergeCell ref="O19:O20"/>
    <mergeCell ref="O21:O22"/>
    <mergeCell ref="O34:O35"/>
    <mergeCell ref="O48:O49"/>
    <mergeCell ref="O56:O57"/>
    <mergeCell ref="O59:O60"/>
    <mergeCell ref="O62:O63"/>
    <mergeCell ref="O65:O66"/>
    <mergeCell ref="O68:O69"/>
    <mergeCell ref="O74:O75"/>
    <mergeCell ref="O77:O78"/>
    <mergeCell ref="O83:O84"/>
    <mergeCell ref="O86:O87"/>
    <mergeCell ref="O89:O90"/>
    <mergeCell ref="O93:O94"/>
    <mergeCell ref="O96:O97"/>
    <mergeCell ref="O99:O100"/>
    <mergeCell ref="O102:O103"/>
    <mergeCell ref="O105:O106"/>
    <mergeCell ref="O109:O110"/>
    <mergeCell ref="O112:O113"/>
    <mergeCell ref="O118:O119"/>
    <mergeCell ref="O122:O123"/>
    <mergeCell ref="O125:O126"/>
    <mergeCell ref="O127:O128"/>
    <mergeCell ref="O136:O137"/>
    <mergeCell ref="O142:O143"/>
    <mergeCell ref="O147:O148"/>
    <mergeCell ref="O151:O152"/>
    <mergeCell ref="O154:O155"/>
    <mergeCell ref="O162:O163"/>
    <mergeCell ref="O164:O165"/>
    <mergeCell ref="O168:O169"/>
    <mergeCell ref="O172:O173"/>
    <mergeCell ref="O177:O178"/>
    <mergeCell ref="O198:O199"/>
    <mergeCell ref="O201:O202"/>
    <mergeCell ref="O204:O205"/>
    <mergeCell ref="O207:O208"/>
    <mergeCell ref="O209:O210"/>
    <mergeCell ref="O213:O214"/>
    <mergeCell ref="O216:O217"/>
    <mergeCell ref="O222:O223"/>
    <mergeCell ref="O224:O225"/>
    <mergeCell ref="O227:O228"/>
    <mergeCell ref="O234:O235"/>
    <mergeCell ref="P8:P9"/>
    <mergeCell ref="P14:P15"/>
    <mergeCell ref="P19:P20"/>
    <mergeCell ref="P21:P22"/>
    <mergeCell ref="P34:P35"/>
    <mergeCell ref="P48:P49"/>
    <mergeCell ref="P56:P57"/>
    <mergeCell ref="P59:P60"/>
    <mergeCell ref="P62:P63"/>
    <mergeCell ref="P65:P66"/>
    <mergeCell ref="P68:P69"/>
    <mergeCell ref="P74:P75"/>
    <mergeCell ref="P77:P78"/>
    <mergeCell ref="P83:P84"/>
    <mergeCell ref="P86:P87"/>
    <mergeCell ref="P89:P90"/>
    <mergeCell ref="P93:P94"/>
    <mergeCell ref="P96:P97"/>
    <mergeCell ref="P99:P100"/>
    <mergeCell ref="P102:P103"/>
    <mergeCell ref="P105:P106"/>
    <mergeCell ref="P109:P110"/>
    <mergeCell ref="P112:P113"/>
    <mergeCell ref="P118:P119"/>
    <mergeCell ref="P122:P123"/>
    <mergeCell ref="P125:P126"/>
    <mergeCell ref="P127:P128"/>
    <mergeCell ref="P136:P137"/>
    <mergeCell ref="P142:P143"/>
    <mergeCell ref="P147:P148"/>
    <mergeCell ref="P151:P152"/>
    <mergeCell ref="P154:P155"/>
    <mergeCell ref="P162:P163"/>
    <mergeCell ref="P164:P165"/>
    <mergeCell ref="P168:P169"/>
    <mergeCell ref="P172:P173"/>
    <mergeCell ref="P177:P178"/>
    <mergeCell ref="P198:P199"/>
    <mergeCell ref="P201:P202"/>
    <mergeCell ref="P204:P205"/>
    <mergeCell ref="P207:P208"/>
    <mergeCell ref="P209:P210"/>
    <mergeCell ref="P213:P214"/>
    <mergeCell ref="P216:P217"/>
    <mergeCell ref="P222:P223"/>
    <mergeCell ref="P224:P225"/>
    <mergeCell ref="P227:P228"/>
    <mergeCell ref="P234:P235"/>
    <mergeCell ref="Q68:Q69"/>
    <mergeCell ref="Q89:Q90"/>
    <mergeCell ref="Q105:Q106"/>
    <mergeCell ref="Q125:Q126"/>
    <mergeCell ref="Q127:Q128"/>
    <mergeCell ref="Q204:Q205"/>
    <mergeCell ref="Q213:Q214"/>
    <mergeCell ref="Q222:Q223"/>
    <mergeCell ref="R8:R9"/>
    <mergeCell ref="R14:R15"/>
    <mergeCell ref="R19:R20"/>
    <mergeCell ref="R21:R22"/>
    <mergeCell ref="R34:R35"/>
    <mergeCell ref="R48:R49"/>
    <mergeCell ref="R56:R57"/>
    <mergeCell ref="R59:R60"/>
    <mergeCell ref="R62:R63"/>
    <mergeCell ref="R65:R66"/>
    <mergeCell ref="R68:R69"/>
    <mergeCell ref="R74:R75"/>
    <mergeCell ref="R77:R78"/>
    <mergeCell ref="R83:R84"/>
    <mergeCell ref="R86:R87"/>
    <mergeCell ref="R89:R90"/>
    <mergeCell ref="R93:R94"/>
    <mergeCell ref="R96:R97"/>
    <mergeCell ref="R99:R100"/>
    <mergeCell ref="R102:R103"/>
    <mergeCell ref="R105:R106"/>
    <mergeCell ref="R109:R110"/>
    <mergeCell ref="R112:R113"/>
    <mergeCell ref="R122:R123"/>
    <mergeCell ref="R125:R126"/>
    <mergeCell ref="R127:R130"/>
    <mergeCell ref="R136:R137"/>
    <mergeCell ref="R142:R143"/>
    <mergeCell ref="R147:R148"/>
    <mergeCell ref="R151:R152"/>
    <mergeCell ref="R154:R155"/>
    <mergeCell ref="R162:R163"/>
    <mergeCell ref="R164:R165"/>
    <mergeCell ref="R168:R169"/>
    <mergeCell ref="R172:R173"/>
    <mergeCell ref="R177:R178"/>
    <mergeCell ref="R186:R187"/>
    <mergeCell ref="R198:R199"/>
    <mergeCell ref="R201:R202"/>
    <mergeCell ref="R204:R205"/>
    <mergeCell ref="R207:R208"/>
    <mergeCell ref="R209:R210"/>
    <mergeCell ref="R213:R214"/>
    <mergeCell ref="R216:R217"/>
    <mergeCell ref="R222:R223"/>
    <mergeCell ref="R224:R225"/>
    <mergeCell ref="R227:R228"/>
    <mergeCell ref="R234:R235"/>
    <mergeCell ref="S8:S9"/>
    <mergeCell ref="S14:S15"/>
    <mergeCell ref="S19:S20"/>
    <mergeCell ref="S21:S22"/>
    <mergeCell ref="S34:S35"/>
    <mergeCell ref="S48:S49"/>
    <mergeCell ref="S56:S57"/>
    <mergeCell ref="S59:S60"/>
    <mergeCell ref="S62:S63"/>
    <mergeCell ref="S65:S66"/>
    <mergeCell ref="S68:S69"/>
    <mergeCell ref="S74:S75"/>
    <mergeCell ref="S77:S78"/>
    <mergeCell ref="S83:S84"/>
    <mergeCell ref="S86:S87"/>
    <mergeCell ref="S89:S90"/>
    <mergeCell ref="S93:S94"/>
    <mergeCell ref="S96:S97"/>
    <mergeCell ref="S99:S100"/>
    <mergeCell ref="S102:S103"/>
    <mergeCell ref="S105:S106"/>
    <mergeCell ref="S109:S110"/>
    <mergeCell ref="S112:S113"/>
    <mergeCell ref="S122:S123"/>
    <mergeCell ref="S125:S126"/>
    <mergeCell ref="S136:S137"/>
    <mergeCell ref="S142:S143"/>
    <mergeCell ref="S147:S148"/>
    <mergeCell ref="S151:S152"/>
    <mergeCell ref="S154:S155"/>
    <mergeCell ref="S162:S163"/>
    <mergeCell ref="S164:S165"/>
    <mergeCell ref="S168:S169"/>
    <mergeCell ref="S172:S173"/>
    <mergeCell ref="S177:S178"/>
    <mergeCell ref="S186:S187"/>
    <mergeCell ref="S198:S199"/>
    <mergeCell ref="S201:S202"/>
    <mergeCell ref="S204:S205"/>
    <mergeCell ref="S207:S208"/>
    <mergeCell ref="S209:S210"/>
    <mergeCell ref="S213:S214"/>
    <mergeCell ref="S216:S217"/>
    <mergeCell ref="S222:S223"/>
    <mergeCell ref="S224:S225"/>
    <mergeCell ref="S227:S228"/>
    <mergeCell ref="S234:S235"/>
    <mergeCell ref="T8:T9"/>
    <mergeCell ref="T14:T15"/>
    <mergeCell ref="T19:T20"/>
    <mergeCell ref="T21:T22"/>
    <mergeCell ref="T34:T35"/>
    <mergeCell ref="T48:T49"/>
    <mergeCell ref="T56:T57"/>
    <mergeCell ref="T59:T60"/>
    <mergeCell ref="T62:T63"/>
    <mergeCell ref="T65:T66"/>
    <mergeCell ref="T68:T69"/>
    <mergeCell ref="T74:T75"/>
    <mergeCell ref="T77:T78"/>
    <mergeCell ref="T83:T84"/>
    <mergeCell ref="T86:T87"/>
    <mergeCell ref="T89:T90"/>
    <mergeCell ref="T93:T94"/>
    <mergeCell ref="T96:T97"/>
    <mergeCell ref="T99:T100"/>
    <mergeCell ref="T102:T103"/>
    <mergeCell ref="T105:T106"/>
    <mergeCell ref="T109:T110"/>
    <mergeCell ref="T112:T113"/>
    <mergeCell ref="T122:T123"/>
    <mergeCell ref="T125:T126"/>
    <mergeCell ref="T136:T137"/>
    <mergeCell ref="T142:T143"/>
    <mergeCell ref="T147:T148"/>
    <mergeCell ref="T151:T152"/>
    <mergeCell ref="T154:T155"/>
    <mergeCell ref="T162:T163"/>
    <mergeCell ref="T164:T165"/>
    <mergeCell ref="T168:T169"/>
    <mergeCell ref="T172:T173"/>
    <mergeCell ref="T177:T178"/>
    <mergeCell ref="T198:T199"/>
    <mergeCell ref="T201:T202"/>
    <mergeCell ref="T204:T205"/>
    <mergeCell ref="T207:T208"/>
    <mergeCell ref="T209:T210"/>
    <mergeCell ref="T213:T214"/>
    <mergeCell ref="T216:T217"/>
    <mergeCell ref="T222:T223"/>
    <mergeCell ref="T224:T225"/>
    <mergeCell ref="T227:T228"/>
    <mergeCell ref="T234:T235"/>
    <mergeCell ref="U8:U9"/>
    <mergeCell ref="U14:U15"/>
    <mergeCell ref="U19:U20"/>
    <mergeCell ref="U21:U22"/>
    <mergeCell ref="U34:U35"/>
    <mergeCell ref="U48:U49"/>
    <mergeCell ref="U56:U57"/>
    <mergeCell ref="U59:U60"/>
    <mergeCell ref="U62:U63"/>
    <mergeCell ref="U65:U66"/>
    <mergeCell ref="U68:U69"/>
    <mergeCell ref="U74:U75"/>
    <mergeCell ref="U77:U78"/>
    <mergeCell ref="U83:U84"/>
    <mergeCell ref="U86:U87"/>
    <mergeCell ref="U89:U90"/>
    <mergeCell ref="U93:U94"/>
    <mergeCell ref="U96:U97"/>
    <mergeCell ref="U99:U100"/>
    <mergeCell ref="U102:U103"/>
    <mergeCell ref="U105:U106"/>
    <mergeCell ref="U109:U110"/>
    <mergeCell ref="U112:U113"/>
    <mergeCell ref="U122:U123"/>
    <mergeCell ref="U125:U126"/>
    <mergeCell ref="U127:U128"/>
    <mergeCell ref="U136:U137"/>
    <mergeCell ref="U142:U143"/>
    <mergeCell ref="U147:U148"/>
    <mergeCell ref="U151:U152"/>
    <mergeCell ref="U154:U155"/>
    <mergeCell ref="U162:U163"/>
    <mergeCell ref="U164:U165"/>
    <mergeCell ref="U168:U169"/>
    <mergeCell ref="U172:U173"/>
    <mergeCell ref="U177:U178"/>
    <mergeCell ref="U186:U187"/>
    <mergeCell ref="U198:U199"/>
    <mergeCell ref="U201:U202"/>
    <mergeCell ref="U204:U205"/>
    <mergeCell ref="U207:U208"/>
    <mergeCell ref="U209:U210"/>
    <mergeCell ref="U213:U214"/>
    <mergeCell ref="U216:U217"/>
    <mergeCell ref="U222:U223"/>
    <mergeCell ref="U224:U225"/>
    <mergeCell ref="U227:U228"/>
    <mergeCell ref="U234:U235"/>
    <mergeCell ref="V8:V9"/>
    <mergeCell ref="V14:V15"/>
    <mergeCell ref="V16:V17"/>
    <mergeCell ref="V19:V20"/>
    <mergeCell ref="V21:V22"/>
    <mergeCell ref="V34:V35"/>
    <mergeCell ref="V48:V49"/>
    <mergeCell ref="V51:V52"/>
    <mergeCell ref="V56:V58"/>
    <mergeCell ref="V59:V61"/>
    <mergeCell ref="V62:V63"/>
    <mergeCell ref="V65:V66"/>
    <mergeCell ref="V68:V70"/>
    <mergeCell ref="V74:V75"/>
    <mergeCell ref="V77:V78"/>
    <mergeCell ref="V83:V84"/>
    <mergeCell ref="V86:V88"/>
    <mergeCell ref="V89:V90"/>
    <mergeCell ref="V93:V94"/>
    <mergeCell ref="V96:V98"/>
    <mergeCell ref="V99:V100"/>
    <mergeCell ref="V102:V103"/>
    <mergeCell ref="V105:V106"/>
    <mergeCell ref="V109:V110"/>
    <mergeCell ref="V112:V113"/>
    <mergeCell ref="V122:V123"/>
    <mergeCell ref="V125:V126"/>
    <mergeCell ref="V127:V128"/>
    <mergeCell ref="V136:V137"/>
    <mergeCell ref="V142:V143"/>
    <mergeCell ref="V147:V148"/>
    <mergeCell ref="V151:V152"/>
    <mergeCell ref="V154:V155"/>
    <mergeCell ref="V162:V163"/>
    <mergeCell ref="V164:V165"/>
    <mergeCell ref="V168:V169"/>
    <mergeCell ref="V172:V173"/>
    <mergeCell ref="V177:V178"/>
    <mergeCell ref="V198:V199"/>
    <mergeCell ref="V201:V202"/>
    <mergeCell ref="V204:V205"/>
    <mergeCell ref="V207:V208"/>
    <mergeCell ref="V209:V210"/>
    <mergeCell ref="V213:V214"/>
    <mergeCell ref="V216:V217"/>
    <mergeCell ref="V222:V223"/>
    <mergeCell ref="V224:V225"/>
    <mergeCell ref="V227:V228"/>
    <mergeCell ref="V234:V235"/>
    <mergeCell ref="W8:W9"/>
    <mergeCell ref="W14:W17"/>
    <mergeCell ref="W19:W20"/>
    <mergeCell ref="W21:W22"/>
    <mergeCell ref="W28:W29"/>
    <mergeCell ref="W34:W35"/>
    <mergeCell ref="W48:W49"/>
    <mergeCell ref="W51:W52"/>
    <mergeCell ref="W56:W58"/>
    <mergeCell ref="W59:W61"/>
    <mergeCell ref="W62:W64"/>
    <mergeCell ref="W65:W67"/>
    <mergeCell ref="W68:W70"/>
    <mergeCell ref="W74:W76"/>
    <mergeCell ref="W77:W79"/>
    <mergeCell ref="W83:W85"/>
    <mergeCell ref="W86:W88"/>
    <mergeCell ref="W89:W91"/>
    <mergeCell ref="W93:W94"/>
    <mergeCell ref="W96:W97"/>
    <mergeCell ref="W99:W100"/>
    <mergeCell ref="W102:W103"/>
    <mergeCell ref="W105:W106"/>
    <mergeCell ref="W109:W110"/>
    <mergeCell ref="W112:W113"/>
    <mergeCell ref="W118:W119"/>
    <mergeCell ref="W120:W121"/>
    <mergeCell ref="W122:W123"/>
    <mergeCell ref="W125:W126"/>
    <mergeCell ref="W127:W128"/>
    <mergeCell ref="W132:W133"/>
    <mergeCell ref="W136:W138"/>
    <mergeCell ref="W142:W144"/>
    <mergeCell ref="W147:W149"/>
    <mergeCell ref="W151:W153"/>
    <mergeCell ref="W154:W156"/>
    <mergeCell ref="W157:W158"/>
    <mergeCell ref="W162:W163"/>
    <mergeCell ref="W164:W165"/>
    <mergeCell ref="W168:W169"/>
    <mergeCell ref="W170:W171"/>
    <mergeCell ref="W172:W174"/>
    <mergeCell ref="W177:W178"/>
    <mergeCell ref="W198:W199"/>
    <mergeCell ref="W201:W202"/>
    <mergeCell ref="W204:W205"/>
    <mergeCell ref="W207:W208"/>
    <mergeCell ref="W209:W210"/>
    <mergeCell ref="W213:W214"/>
    <mergeCell ref="W216:W217"/>
    <mergeCell ref="W222:W223"/>
    <mergeCell ref="W224:W225"/>
    <mergeCell ref="W227:W228"/>
    <mergeCell ref="W234:W235"/>
    <mergeCell ref="X8:X10"/>
    <mergeCell ref="X14:X17"/>
    <mergeCell ref="X19:X20"/>
    <mergeCell ref="X21:X24"/>
    <mergeCell ref="X28:X29"/>
    <mergeCell ref="X34:X35"/>
    <mergeCell ref="X48:X50"/>
    <mergeCell ref="X51:X52"/>
    <mergeCell ref="X56:X58"/>
    <mergeCell ref="X59:X61"/>
    <mergeCell ref="X62:X64"/>
    <mergeCell ref="X65:X67"/>
    <mergeCell ref="X68:X70"/>
    <mergeCell ref="X74:X76"/>
    <mergeCell ref="X77:X79"/>
    <mergeCell ref="X83:X85"/>
    <mergeCell ref="X86:X88"/>
    <mergeCell ref="X89:X91"/>
    <mergeCell ref="X93:X95"/>
    <mergeCell ref="X96:X98"/>
    <mergeCell ref="X99:X101"/>
    <mergeCell ref="X102:X104"/>
    <mergeCell ref="X105:X107"/>
    <mergeCell ref="X109:X111"/>
    <mergeCell ref="X112:X114"/>
    <mergeCell ref="X131:X133"/>
    <mergeCell ref="X147:X149"/>
    <mergeCell ref="X170:X171"/>
    <mergeCell ref="X198:X200"/>
    <mergeCell ref="X201:X203"/>
    <mergeCell ref="X204:X206"/>
    <mergeCell ref="X207:X208"/>
    <mergeCell ref="X209:X211"/>
    <mergeCell ref="X213:X215"/>
    <mergeCell ref="X216:X218"/>
    <mergeCell ref="X222:X223"/>
    <mergeCell ref="X224:X226"/>
    <mergeCell ref="X227:X229"/>
    <mergeCell ref="X234:X236"/>
    <mergeCell ref="Y8:Y10"/>
    <mergeCell ref="Y14:Y17"/>
    <mergeCell ref="Y19:Y20"/>
    <mergeCell ref="Y21:Y24"/>
    <mergeCell ref="Y28:Y29"/>
    <mergeCell ref="Y34:Y35"/>
    <mergeCell ref="Y48:Y50"/>
    <mergeCell ref="Y51:Y52"/>
    <mergeCell ref="Y56:Y58"/>
    <mergeCell ref="Y59:Y61"/>
    <mergeCell ref="Y62:Y64"/>
    <mergeCell ref="Y65:Y67"/>
    <mergeCell ref="Y68:Y70"/>
    <mergeCell ref="Y74:Y76"/>
    <mergeCell ref="Y77:Y79"/>
    <mergeCell ref="Y83:Y85"/>
    <mergeCell ref="Y86:Y88"/>
    <mergeCell ref="Y89:Y91"/>
    <mergeCell ref="Y93:Y95"/>
    <mergeCell ref="Y96:Y98"/>
    <mergeCell ref="Y99:Y101"/>
    <mergeCell ref="Y102:Y104"/>
    <mergeCell ref="Y105:Y107"/>
    <mergeCell ref="Y109:Y111"/>
    <mergeCell ref="Y112:Y114"/>
    <mergeCell ref="Y131:Y133"/>
    <mergeCell ref="Y147:Y149"/>
    <mergeCell ref="Y170:Y171"/>
    <mergeCell ref="Y198:Y200"/>
    <mergeCell ref="Y201:Y203"/>
    <mergeCell ref="Y204:Y206"/>
    <mergeCell ref="Y207:Y208"/>
    <mergeCell ref="Y209:Y211"/>
    <mergeCell ref="Y213:Y215"/>
    <mergeCell ref="Y216:Y218"/>
    <mergeCell ref="Y222:Y223"/>
    <mergeCell ref="Y224:Y226"/>
    <mergeCell ref="Y227:Y229"/>
    <mergeCell ref="Y234:Y236"/>
    <mergeCell ref="Z8:Z10"/>
    <mergeCell ref="Z14:Z15"/>
    <mergeCell ref="Z16:Z17"/>
    <mergeCell ref="Z19:Z20"/>
    <mergeCell ref="Z21:Z22"/>
    <mergeCell ref="Z34:Z35"/>
    <mergeCell ref="Z48:Z49"/>
    <mergeCell ref="Z56:Z57"/>
    <mergeCell ref="Z59:Z60"/>
    <mergeCell ref="Z62:Z63"/>
    <mergeCell ref="Z65:Z66"/>
    <mergeCell ref="Z68:Z69"/>
    <mergeCell ref="Z74:Z75"/>
    <mergeCell ref="Z77:Z78"/>
    <mergeCell ref="Z83:Z84"/>
    <mergeCell ref="Z89:Z90"/>
    <mergeCell ref="Z93:Z94"/>
    <mergeCell ref="Z96:Z97"/>
    <mergeCell ref="Z99:Z100"/>
    <mergeCell ref="Z102:Z103"/>
    <mergeCell ref="Z105:Z106"/>
    <mergeCell ref="Z109:Z110"/>
    <mergeCell ref="Z112:Z113"/>
    <mergeCell ref="Z118:Z119"/>
    <mergeCell ref="Z234:Z236"/>
    <mergeCell ref="AA227:AA228"/>
    <mergeCell ref="AB227:AB228"/>
    <mergeCell ref="AC227:AC228"/>
    <mergeCell ref="AD227:AD228"/>
    <mergeCell ref="AE227:AE228"/>
    <mergeCell ref="AF227:AF228"/>
    <mergeCell ref="AG227:AG228"/>
    <mergeCell ref="AH227:AH228"/>
    <mergeCell ref="AI227:AI228"/>
    <mergeCell ref="AJ8:AJ9"/>
    <mergeCell ref="AJ14:AJ15"/>
    <mergeCell ref="AJ19:AJ20"/>
    <mergeCell ref="AJ21:AJ22"/>
    <mergeCell ref="AJ34:AJ35"/>
    <mergeCell ref="AJ48:AJ49"/>
    <mergeCell ref="AJ56:AJ57"/>
    <mergeCell ref="AJ59:AJ60"/>
    <mergeCell ref="AJ62:AJ63"/>
    <mergeCell ref="AJ65:AJ66"/>
    <mergeCell ref="AJ68:AJ69"/>
    <mergeCell ref="AJ74:AJ75"/>
    <mergeCell ref="AJ77:AJ78"/>
    <mergeCell ref="AJ83:AJ84"/>
    <mergeCell ref="AJ86:AJ87"/>
    <mergeCell ref="AJ89:AJ90"/>
    <mergeCell ref="AJ93:AJ94"/>
    <mergeCell ref="AJ96:AJ97"/>
    <mergeCell ref="AJ99:AJ100"/>
    <mergeCell ref="AJ102:AJ103"/>
    <mergeCell ref="AJ105:AJ106"/>
    <mergeCell ref="AJ109:AJ110"/>
    <mergeCell ref="AJ112:AJ113"/>
    <mergeCell ref="AJ122:AJ123"/>
    <mergeCell ref="AJ125:AJ126"/>
    <mergeCell ref="AJ127:AJ128"/>
    <mergeCell ref="AJ136:AJ137"/>
    <mergeCell ref="AJ142:AJ143"/>
    <mergeCell ref="AJ147:AJ148"/>
    <mergeCell ref="AJ151:AJ152"/>
    <mergeCell ref="AJ154:AJ155"/>
    <mergeCell ref="AJ162:AJ163"/>
    <mergeCell ref="AJ164:AJ165"/>
    <mergeCell ref="AJ168:AJ169"/>
    <mergeCell ref="AJ172:AJ173"/>
    <mergeCell ref="AJ177:AJ178"/>
    <mergeCell ref="AJ198:AJ199"/>
    <mergeCell ref="AJ201:AJ202"/>
    <mergeCell ref="AJ204:AJ205"/>
    <mergeCell ref="AJ207:AJ208"/>
    <mergeCell ref="AJ209:AJ210"/>
    <mergeCell ref="AJ213:AJ214"/>
    <mergeCell ref="AJ216:AJ217"/>
    <mergeCell ref="AJ222:AJ223"/>
    <mergeCell ref="AJ224:AJ225"/>
    <mergeCell ref="AJ227:AJ228"/>
    <mergeCell ref="AJ234:AJ235"/>
    <mergeCell ref="AK8:AK9"/>
    <mergeCell ref="AK14:AK15"/>
    <mergeCell ref="AK19:AK20"/>
    <mergeCell ref="AK21:AK22"/>
    <mergeCell ref="AK34:AK35"/>
    <mergeCell ref="AK48:AK49"/>
    <mergeCell ref="AK56:AK57"/>
    <mergeCell ref="AK59:AK60"/>
    <mergeCell ref="AK62:AK63"/>
    <mergeCell ref="AK65:AK66"/>
    <mergeCell ref="AK68:AK69"/>
    <mergeCell ref="AK74:AK75"/>
    <mergeCell ref="AK77:AK78"/>
    <mergeCell ref="AK83:AK84"/>
    <mergeCell ref="AK86:AK87"/>
    <mergeCell ref="AK89:AK90"/>
    <mergeCell ref="AK93:AK94"/>
    <mergeCell ref="AK96:AK97"/>
    <mergeCell ref="AK99:AK100"/>
    <mergeCell ref="AK102:AK103"/>
    <mergeCell ref="AK105:AK106"/>
    <mergeCell ref="AK109:AK110"/>
    <mergeCell ref="AK112:AK113"/>
    <mergeCell ref="AK118:AK119"/>
    <mergeCell ref="AK122:AK123"/>
    <mergeCell ref="AK125:AK126"/>
    <mergeCell ref="AK127:AK128"/>
    <mergeCell ref="AK136:AK137"/>
    <mergeCell ref="AK142:AK143"/>
    <mergeCell ref="AK147:AK148"/>
    <mergeCell ref="AK151:AK152"/>
    <mergeCell ref="AK154:AK155"/>
    <mergeCell ref="AK162:AK163"/>
    <mergeCell ref="AK164:AK165"/>
    <mergeCell ref="AK168:AK169"/>
    <mergeCell ref="AK172:AK173"/>
    <mergeCell ref="AK177:AK178"/>
    <mergeCell ref="AK198:AK199"/>
    <mergeCell ref="AK201:AK202"/>
    <mergeCell ref="AK204:AK205"/>
    <mergeCell ref="AK207:AK208"/>
    <mergeCell ref="AK209:AK210"/>
    <mergeCell ref="AK213:AK214"/>
    <mergeCell ref="AK216:AK217"/>
    <mergeCell ref="AK222:AK223"/>
    <mergeCell ref="AK224:AK225"/>
    <mergeCell ref="AK227:AK228"/>
    <mergeCell ref="AK234:AK235"/>
    <mergeCell ref="AK250:AK251"/>
    <mergeCell ref="AL8:AL9"/>
    <mergeCell ref="AL14:AL15"/>
    <mergeCell ref="AL19:AL20"/>
    <mergeCell ref="AL21:AL22"/>
    <mergeCell ref="AL34:AL35"/>
    <mergeCell ref="AL48:AL49"/>
    <mergeCell ref="AL56:AL57"/>
    <mergeCell ref="AL59:AL60"/>
    <mergeCell ref="AL62:AL63"/>
    <mergeCell ref="AL65:AL66"/>
    <mergeCell ref="AL68:AL69"/>
    <mergeCell ref="AL74:AL75"/>
    <mergeCell ref="AL77:AL78"/>
    <mergeCell ref="AL83:AL84"/>
    <mergeCell ref="AL86:AL87"/>
    <mergeCell ref="AL89:AL90"/>
    <mergeCell ref="AL93:AL94"/>
    <mergeCell ref="AL96:AL97"/>
    <mergeCell ref="AL99:AL100"/>
    <mergeCell ref="AL102:AL103"/>
    <mergeCell ref="AL105:AL106"/>
    <mergeCell ref="AL109:AL110"/>
    <mergeCell ref="AL112:AL113"/>
    <mergeCell ref="AL118:AL119"/>
    <mergeCell ref="AL122:AL123"/>
    <mergeCell ref="AL125:AL126"/>
    <mergeCell ref="AL127:AL128"/>
    <mergeCell ref="AL136:AL137"/>
    <mergeCell ref="AL142:AL143"/>
    <mergeCell ref="AL147:AL148"/>
    <mergeCell ref="AL151:AL152"/>
    <mergeCell ref="AL154:AL155"/>
    <mergeCell ref="AL162:AL163"/>
    <mergeCell ref="AL164:AL165"/>
    <mergeCell ref="AL168:AL169"/>
    <mergeCell ref="AL172:AL173"/>
    <mergeCell ref="AL177:AL178"/>
    <mergeCell ref="AL198:AL199"/>
    <mergeCell ref="AL201:AL202"/>
    <mergeCell ref="AL204:AL205"/>
    <mergeCell ref="AL207:AL208"/>
    <mergeCell ref="AL209:AL210"/>
    <mergeCell ref="AL213:AL214"/>
    <mergeCell ref="AL216:AL217"/>
    <mergeCell ref="AL222:AL223"/>
    <mergeCell ref="AL224:AL225"/>
    <mergeCell ref="AL227:AL228"/>
    <mergeCell ref="AL234:AL235"/>
    <mergeCell ref="AL250:AL251"/>
    <mergeCell ref="AA147:AI148"/>
    <mergeCell ref="AA151:AI152"/>
    <mergeCell ref="AA154:AI155"/>
    <mergeCell ref="AA162:AI163"/>
    <mergeCell ref="AA164:AI165"/>
    <mergeCell ref="AA168:AI169"/>
    <mergeCell ref="AA172:AI173"/>
    <mergeCell ref="AA177:AI178"/>
    <mergeCell ref="AA198:AI199"/>
    <mergeCell ref="AA201:AI202"/>
    <mergeCell ref="AA204:AI205"/>
    <mergeCell ref="AA207:AI208"/>
    <mergeCell ref="AA209:AI210"/>
    <mergeCell ref="AA213:AI214"/>
    <mergeCell ref="AA216:AI217"/>
    <mergeCell ref="AA222:AI223"/>
    <mergeCell ref="AA224:AI225"/>
    <mergeCell ref="AA234:AI235"/>
    <mergeCell ref="AA142:AI143"/>
    <mergeCell ref="AA136:AI137"/>
    <mergeCell ref="AA127:AI128"/>
    <mergeCell ref="AA125:AI126"/>
    <mergeCell ref="AA122:AI123"/>
    <mergeCell ref="AA112:AI113"/>
    <mergeCell ref="AA109:AI110"/>
    <mergeCell ref="AA105:AI106"/>
    <mergeCell ref="AA102:AI103"/>
    <mergeCell ref="AA99:AI100"/>
    <mergeCell ref="AA96:AI97"/>
    <mergeCell ref="AA93:AI94"/>
    <mergeCell ref="AA89:AI90"/>
    <mergeCell ref="AA86:AI87"/>
    <mergeCell ref="AA83:AI84"/>
    <mergeCell ref="AA77:AI78"/>
    <mergeCell ref="AA74:AI75"/>
    <mergeCell ref="AA68:AI69"/>
    <mergeCell ref="AA65:AI66"/>
    <mergeCell ref="AA62:AI63"/>
    <mergeCell ref="AA59:AI60"/>
    <mergeCell ref="AA56:AI57"/>
    <mergeCell ref="AA48:AI49"/>
    <mergeCell ref="AA34:AI35"/>
    <mergeCell ref="AA21:AI22"/>
    <mergeCell ref="AA19:AI20"/>
    <mergeCell ref="AA14:AI15"/>
    <mergeCell ref="AA8:AI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K204"/>
  <sheetViews>
    <sheetView view="pageBreakPreview" zoomScaleNormal="100" zoomScaleSheetLayoutView="100" workbookViewId="0">
      <pane ySplit="4" topLeftCell="A5" activePane="bottomLeft" state="frozen"/>
      <selection/>
      <selection pane="bottomLeft" activeCell="A2" sqref="A2:AK2"/>
    </sheetView>
  </sheetViews>
  <sheetFormatPr defaultColWidth="9" defaultRowHeight="13.5"/>
  <cols>
    <col min="1" max="1" width="7.125" style="116" customWidth="1"/>
    <col min="2" max="2" width="16.75" style="116" customWidth="1"/>
    <col min="3" max="3" width="15.125" style="116" customWidth="1"/>
    <col min="4" max="4" width="9.75" style="116" hidden="1" customWidth="1"/>
    <col min="5" max="5" width="9.875" style="117" customWidth="1"/>
    <col min="6" max="6" width="11.625" style="116" hidden="1" customWidth="1"/>
    <col min="7" max="9" width="11.375" style="116" hidden="1" customWidth="1"/>
    <col min="10" max="11" width="7.25" style="116" hidden="1" customWidth="1"/>
    <col min="12" max="12" width="9.625" style="116" hidden="1" customWidth="1"/>
    <col min="13" max="13" width="8.5" style="116" customWidth="1"/>
    <col min="14" max="15" width="10.375" style="118" hidden="1" customWidth="1"/>
    <col min="16" max="16" width="8.125" style="118" hidden="1" customWidth="1"/>
    <col min="17" max="17" width="9" style="117" hidden="1" customWidth="1"/>
    <col min="18" max="18" width="15.375" style="117" hidden="1" customWidth="1"/>
    <col min="19" max="19" width="22.75" style="117" hidden="1" customWidth="1"/>
    <col min="20" max="20" width="11.25" style="117" hidden="1" customWidth="1"/>
    <col min="21" max="21" width="14.25" style="117" hidden="1" customWidth="1"/>
    <col min="22" max="22" width="9.875" style="117" customWidth="1"/>
    <col min="23" max="23" width="6.625" style="117" hidden="1" customWidth="1"/>
    <col min="24" max="24" width="10.25" style="117" hidden="1" customWidth="1"/>
    <col min="25" max="25" width="25.25" style="117" hidden="1" customWidth="1"/>
    <col min="26" max="35" width="9" style="117" hidden="1" customWidth="1"/>
    <col min="36" max="36" width="7.625" style="116" customWidth="1"/>
    <col min="37" max="16384" width="9" style="116"/>
  </cols>
  <sheetData>
    <row r="1" ht="32" customHeight="1" spans="1:2">
      <c r="A1" s="31" t="s">
        <v>660</v>
      </c>
      <c r="B1" s="31"/>
    </row>
    <row r="2" ht="56" customHeight="1" spans="1:37">
      <c r="A2" s="119" t="s">
        <v>661</v>
      </c>
      <c r="B2" s="119"/>
      <c r="C2" s="119"/>
      <c r="D2" s="120"/>
      <c r="E2" s="119"/>
      <c r="F2" s="120"/>
      <c r="G2" s="120"/>
      <c r="H2" s="120"/>
      <c r="I2" s="120"/>
      <c r="J2" s="120"/>
      <c r="K2" s="120"/>
      <c r="L2" s="120"/>
      <c r="M2" s="119"/>
      <c r="N2" s="120"/>
      <c r="O2" s="120"/>
      <c r="P2" s="120"/>
      <c r="Q2" s="120"/>
      <c r="R2" s="120"/>
      <c r="S2" s="120"/>
      <c r="T2" s="120"/>
      <c r="U2" s="120"/>
      <c r="V2" s="119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19"/>
      <c r="AK2" s="119"/>
    </row>
    <row r="3" ht="46" customHeight="1" spans="1:37">
      <c r="A3" s="47" t="s">
        <v>3</v>
      </c>
      <c r="B3" s="47" t="s">
        <v>4</v>
      </c>
      <c r="C3" s="47" t="s">
        <v>5</v>
      </c>
      <c r="D3" s="47" t="s">
        <v>77</v>
      </c>
      <c r="E3" s="104" t="s">
        <v>6</v>
      </c>
      <c r="F3" s="47"/>
      <c r="G3" s="47" t="s">
        <v>662</v>
      </c>
      <c r="H3" s="39" t="s">
        <v>79</v>
      </c>
      <c r="I3" s="159"/>
      <c r="J3" s="53" t="s">
        <v>80</v>
      </c>
      <c r="K3" s="53"/>
      <c r="L3" s="47" t="s">
        <v>81</v>
      </c>
      <c r="M3" s="53" t="s">
        <v>663</v>
      </c>
      <c r="N3" s="54" t="s">
        <v>83</v>
      </c>
      <c r="O3" s="54"/>
      <c r="P3" s="104" t="s">
        <v>84</v>
      </c>
      <c r="Q3" s="166" t="s">
        <v>85</v>
      </c>
      <c r="R3" s="166"/>
      <c r="S3" s="166"/>
      <c r="T3" s="166"/>
      <c r="U3" s="166"/>
      <c r="V3" s="54" t="s">
        <v>85</v>
      </c>
      <c r="W3" s="166"/>
      <c r="X3" s="166"/>
      <c r="Y3" s="166"/>
      <c r="Z3" s="54" t="s">
        <v>86</v>
      </c>
      <c r="AA3" s="54"/>
      <c r="AB3" s="54"/>
      <c r="AC3" s="54"/>
      <c r="AD3" s="54"/>
      <c r="AE3" s="54"/>
      <c r="AF3" s="54"/>
      <c r="AG3" s="54"/>
      <c r="AH3" s="54"/>
      <c r="AI3" s="54" t="s">
        <v>10</v>
      </c>
      <c r="AJ3" s="53" t="s">
        <v>9</v>
      </c>
      <c r="AK3" s="53" t="s">
        <v>10</v>
      </c>
    </row>
    <row r="4" ht="39" hidden="1" customHeight="1" spans="1:37">
      <c r="A4" s="47"/>
      <c r="B4" s="47"/>
      <c r="C4" s="47"/>
      <c r="D4" s="47"/>
      <c r="E4" s="104"/>
      <c r="F4" s="47"/>
      <c r="G4" s="47"/>
      <c r="H4" s="121" t="s">
        <v>87</v>
      </c>
      <c r="I4" s="53" t="s">
        <v>88</v>
      </c>
      <c r="J4" s="53" t="s">
        <v>89</v>
      </c>
      <c r="K4" s="53" t="s">
        <v>90</v>
      </c>
      <c r="L4" s="47"/>
      <c r="M4" s="53"/>
      <c r="N4" s="54" t="s">
        <v>92</v>
      </c>
      <c r="O4" s="54" t="s">
        <v>93</v>
      </c>
      <c r="P4" s="104"/>
      <c r="Q4" s="166" t="s">
        <v>94</v>
      </c>
      <c r="R4" s="166" t="s">
        <v>95</v>
      </c>
      <c r="S4" s="166" t="s">
        <v>96</v>
      </c>
      <c r="T4" s="166" t="s">
        <v>97</v>
      </c>
      <c r="U4" s="167" t="s">
        <v>98</v>
      </c>
      <c r="V4" s="166" t="s">
        <v>85</v>
      </c>
      <c r="W4" s="166" t="s">
        <v>99</v>
      </c>
      <c r="X4" s="166" t="s">
        <v>100</v>
      </c>
      <c r="Y4" s="166" t="s">
        <v>10</v>
      </c>
      <c r="Z4" s="54" t="s">
        <v>101</v>
      </c>
      <c r="AA4" s="54" t="s">
        <v>102</v>
      </c>
      <c r="AB4" s="54" t="s">
        <v>103</v>
      </c>
      <c r="AC4" s="54" t="s">
        <v>104</v>
      </c>
      <c r="AD4" s="54" t="s">
        <v>105</v>
      </c>
      <c r="AE4" s="54" t="s">
        <v>106</v>
      </c>
      <c r="AF4" s="54" t="s">
        <v>107</v>
      </c>
      <c r="AG4" s="54" t="s">
        <v>108</v>
      </c>
      <c r="AH4" s="54" t="s">
        <v>109</v>
      </c>
      <c r="AI4" s="54"/>
      <c r="AJ4" s="53"/>
      <c r="AK4" s="53"/>
    </row>
    <row r="5" ht="26" customHeight="1" spans="1:37">
      <c r="A5" s="122"/>
      <c r="B5" s="47" t="s">
        <v>11</v>
      </c>
      <c r="C5" s="122">
        <f>C6+C22+C92+C118+C97+C170+C106</f>
        <v>114</v>
      </c>
      <c r="D5" s="122"/>
      <c r="E5" s="123"/>
      <c r="F5" s="122"/>
      <c r="G5" s="122"/>
      <c r="H5" s="122">
        <f t="shared" ref="H5:M5" si="0">H6+H22+H92+H118+H97+H170+H106</f>
        <v>42914</v>
      </c>
      <c r="I5" s="122">
        <f t="shared" si="0"/>
        <v>42914</v>
      </c>
      <c r="J5" s="122">
        <f t="shared" si="0"/>
        <v>835</v>
      </c>
      <c r="K5" s="122">
        <f t="shared" si="0"/>
        <v>0</v>
      </c>
      <c r="L5" s="122">
        <f t="shared" si="0"/>
        <v>9010.64</v>
      </c>
      <c r="M5" s="122">
        <f t="shared" si="0"/>
        <v>52759.64</v>
      </c>
      <c r="N5" s="122"/>
      <c r="O5" s="122"/>
      <c r="P5" s="122"/>
      <c r="Q5" s="122"/>
      <c r="R5" s="122"/>
      <c r="S5" s="122"/>
      <c r="T5" s="122"/>
      <c r="U5" s="122"/>
      <c r="V5" s="122">
        <f>V6+V22+V92+V118+V97+V170+V106</f>
        <v>23684</v>
      </c>
      <c r="W5" s="123"/>
      <c r="X5" s="123"/>
      <c r="Y5" s="123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28">
        <f>V5/M5</f>
        <v>0.448903745362933</v>
      </c>
      <c r="AK5" s="132"/>
    </row>
    <row r="6" ht="26" customHeight="1" spans="1:37">
      <c r="A6" s="122"/>
      <c r="B6" s="124" t="s">
        <v>12</v>
      </c>
      <c r="C6" s="125">
        <f>C7+C14+C17</f>
        <v>10</v>
      </c>
      <c r="D6" s="125"/>
      <c r="E6" s="126"/>
      <c r="F6" s="125"/>
      <c r="G6" s="125"/>
      <c r="H6" s="125">
        <f t="shared" ref="H6:M6" si="1">H7+H14+H17</f>
        <v>3190</v>
      </c>
      <c r="I6" s="125">
        <f t="shared" si="1"/>
        <v>3190</v>
      </c>
      <c r="J6" s="125">
        <f t="shared" si="1"/>
        <v>0</v>
      </c>
      <c r="K6" s="125">
        <f t="shared" si="1"/>
        <v>0</v>
      </c>
      <c r="L6" s="125">
        <f t="shared" si="1"/>
        <v>2714</v>
      </c>
      <c r="M6" s="125">
        <f t="shared" si="1"/>
        <v>5904</v>
      </c>
      <c r="N6" s="125"/>
      <c r="O6" s="125"/>
      <c r="P6" s="125"/>
      <c r="Q6" s="125"/>
      <c r="R6" s="125"/>
      <c r="S6" s="125"/>
      <c r="T6" s="125"/>
      <c r="U6" s="125"/>
      <c r="V6" s="125">
        <f>V7+V14+V17</f>
        <v>1308</v>
      </c>
      <c r="W6" s="126"/>
      <c r="X6" s="126"/>
      <c r="Y6" s="126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29">
        <f>V6/M6</f>
        <v>0.221544715447154</v>
      </c>
      <c r="AK6" s="230"/>
    </row>
    <row r="7" ht="26" customHeight="1" spans="1:37">
      <c r="A7" s="47" t="s">
        <v>13</v>
      </c>
      <c r="B7" s="46" t="s">
        <v>14</v>
      </c>
      <c r="C7" s="125">
        <v>4</v>
      </c>
      <c r="D7" s="125"/>
      <c r="E7" s="126"/>
      <c r="F7" s="127"/>
      <c r="G7" s="127"/>
      <c r="H7" s="127">
        <f t="shared" ref="H7:M7" si="2">SUM(H8:H13)</f>
        <v>1763</v>
      </c>
      <c r="I7" s="127">
        <f t="shared" si="2"/>
        <v>1763</v>
      </c>
      <c r="J7" s="127">
        <f t="shared" si="2"/>
        <v>0</v>
      </c>
      <c r="K7" s="127">
        <f t="shared" si="2"/>
        <v>0</v>
      </c>
      <c r="L7" s="127">
        <f t="shared" si="2"/>
        <v>860</v>
      </c>
      <c r="M7" s="127">
        <f t="shared" si="2"/>
        <v>2623</v>
      </c>
      <c r="N7" s="127"/>
      <c r="O7" s="127"/>
      <c r="P7" s="127"/>
      <c r="Q7" s="127"/>
      <c r="R7" s="127"/>
      <c r="S7" s="127"/>
      <c r="T7" s="127"/>
      <c r="U7" s="127"/>
      <c r="V7" s="127">
        <f>SUM(V8:V13)</f>
        <v>390</v>
      </c>
      <c r="W7" s="126"/>
      <c r="X7" s="126"/>
      <c r="Y7" s="126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9">
        <f>V7/M7</f>
        <v>0.148684712161647</v>
      </c>
      <c r="AK7" s="231"/>
    </row>
    <row r="8" ht="29" hidden="1" customHeight="1" spans="1:37">
      <c r="A8" s="128">
        <v>1</v>
      </c>
      <c r="B8" s="129" t="s">
        <v>605</v>
      </c>
      <c r="C8" s="129" t="s">
        <v>664</v>
      </c>
      <c r="D8" s="129">
        <v>30</v>
      </c>
      <c r="E8" s="130" t="s">
        <v>125</v>
      </c>
      <c r="F8" s="131"/>
      <c r="G8" s="131"/>
      <c r="H8" s="131">
        <v>390</v>
      </c>
      <c r="I8" s="133">
        <f t="shared" ref="I8:I13" si="3">H8</f>
        <v>390</v>
      </c>
      <c r="J8" s="133"/>
      <c r="K8" s="133"/>
      <c r="L8" s="131">
        <v>190</v>
      </c>
      <c r="M8" s="131">
        <f t="shared" ref="M8:M13" si="4">H8+J8+K8+L8</f>
        <v>580</v>
      </c>
      <c r="N8" s="57" t="s">
        <v>201</v>
      </c>
      <c r="O8" s="57" t="s">
        <v>228</v>
      </c>
      <c r="P8" s="130" t="s">
        <v>177</v>
      </c>
      <c r="Q8" s="55">
        <v>43328</v>
      </c>
      <c r="R8" s="55">
        <v>43363</v>
      </c>
      <c r="S8" s="66" t="s">
        <v>665</v>
      </c>
      <c r="T8" s="55">
        <v>43464</v>
      </c>
      <c r="U8" s="66" t="s">
        <v>518</v>
      </c>
      <c r="V8" s="66">
        <v>0</v>
      </c>
      <c r="W8" s="130" t="s">
        <v>666</v>
      </c>
      <c r="X8" s="130" t="s">
        <v>667</v>
      </c>
      <c r="Y8" s="130"/>
      <c r="Z8" s="220" t="s">
        <v>182</v>
      </c>
      <c r="AA8" s="220" t="s">
        <v>182</v>
      </c>
      <c r="AB8" s="220" t="s">
        <v>182</v>
      </c>
      <c r="AC8" s="220" t="s">
        <v>182</v>
      </c>
      <c r="AD8" s="220" t="s">
        <v>182</v>
      </c>
      <c r="AE8" s="220" t="s">
        <v>182</v>
      </c>
      <c r="AF8" s="220" t="s">
        <v>182</v>
      </c>
      <c r="AG8" s="220" t="s">
        <v>182</v>
      </c>
      <c r="AH8" s="220" t="s">
        <v>182</v>
      </c>
      <c r="AI8" s="220"/>
      <c r="AJ8" s="232">
        <f>V8/M8</f>
        <v>0</v>
      </c>
      <c r="AK8" s="131"/>
    </row>
    <row r="9" ht="29" hidden="1" customHeight="1" spans="1:37">
      <c r="A9" s="128">
        <v>2</v>
      </c>
      <c r="B9" s="129" t="s">
        <v>110</v>
      </c>
      <c r="C9" s="129" t="s">
        <v>668</v>
      </c>
      <c r="D9" s="129">
        <v>45</v>
      </c>
      <c r="E9" s="57" t="s">
        <v>112</v>
      </c>
      <c r="F9" s="66" t="s">
        <v>113</v>
      </c>
      <c r="G9" s="132">
        <v>86</v>
      </c>
      <c r="H9" s="132">
        <f>G9+G10</f>
        <v>203</v>
      </c>
      <c r="I9" s="133">
        <f>H9+H11</f>
        <v>593</v>
      </c>
      <c r="J9" s="133"/>
      <c r="K9" s="133"/>
      <c r="L9" s="132">
        <v>100</v>
      </c>
      <c r="M9" s="132">
        <f t="shared" si="4"/>
        <v>303</v>
      </c>
      <c r="N9" s="57"/>
      <c r="O9" s="57"/>
      <c r="P9" s="57" t="s">
        <v>313</v>
      </c>
      <c r="Q9" s="168">
        <v>43344</v>
      </c>
      <c r="R9" s="168">
        <v>43405</v>
      </c>
      <c r="S9" s="168"/>
      <c r="T9" s="168">
        <v>43435</v>
      </c>
      <c r="U9" s="168"/>
      <c r="V9" s="72">
        <v>0</v>
      </c>
      <c r="W9" s="130" t="s">
        <v>121</v>
      </c>
      <c r="X9" s="130">
        <v>15885760397</v>
      </c>
      <c r="Y9" s="57"/>
      <c r="Z9" s="221"/>
      <c r="AA9" s="222"/>
      <c r="AB9" s="222"/>
      <c r="AC9" s="222"/>
      <c r="AD9" s="222"/>
      <c r="AE9" s="222"/>
      <c r="AF9" s="222"/>
      <c r="AG9" s="222"/>
      <c r="AH9" s="233"/>
      <c r="AI9" s="83"/>
      <c r="AJ9" s="234">
        <f>V9/M9</f>
        <v>0</v>
      </c>
      <c r="AK9" s="132"/>
    </row>
    <row r="10" ht="29" hidden="1" customHeight="1" spans="1:37">
      <c r="A10" s="128"/>
      <c r="B10" s="133"/>
      <c r="C10" s="133"/>
      <c r="D10" s="133"/>
      <c r="E10" s="134"/>
      <c r="F10" s="66" t="s">
        <v>124</v>
      </c>
      <c r="G10" s="132">
        <v>117</v>
      </c>
      <c r="H10" s="132"/>
      <c r="I10" s="133"/>
      <c r="J10" s="133"/>
      <c r="K10" s="133"/>
      <c r="L10" s="132"/>
      <c r="M10" s="132">
        <f t="shared" si="4"/>
        <v>0</v>
      </c>
      <c r="N10" s="134"/>
      <c r="O10" s="134"/>
      <c r="P10" s="134"/>
      <c r="Q10" s="169"/>
      <c r="R10" s="169">
        <v>43405</v>
      </c>
      <c r="S10" s="169"/>
      <c r="T10" s="169">
        <v>43435</v>
      </c>
      <c r="U10" s="169"/>
      <c r="V10" s="73">
        <v>0</v>
      </c>
      <c r="W10" s="170"/>
      <c r="X10" s="170"/>
      <c r="Y10" s="134"/>
      <c r="Z10" s="223"/>
      <c r="AA10" s="224"/>
      <c r="AB10" s="224"/>
      <c r="AC10" s="224"/>
      <c r="AD10" s="224"/>
      <c r="AE10" s="224"/>
      <c r="AF10" s="224"/>
      <c r="AG10" s="224"/>
      <c r="AH10" s="235"/>
      <c r="AI10" s="236"/>
      <c r="AJ10" s="234"/>
      <c r="AK10" s="132"/>
    </row>
    <row r="11" ht="29" hidden="1" customHeight="1" spans="1:37">
      <c r="A11" s="128"/>
      <c r="B11" s="133"/>
      <c r="C11" s="133"/>
      <c r="D11" s="133"/>
      <c r="E11" s="130" t="s">
        <v>125</v>
      </c>
      <c r="F11" s="131"/>
      <c r="G11" s="131"/>
      <c r="H11" s="131">
        <v>390</v>
      </c>
      <c r="I11" s="133"/>
      <c r="J11" s="133"/>
      <c r="K11" s="133"/>
      <c r="L11" s="131">
        <v>190</v>
      </c>
      <c r="M11" s="131">
        <f t="shared" si="4"/>
        <v>580</v>
      </c>
      <c r="N11" s="130"/>
      <c r="O11" s="130"/>
      <c r="P11" s="130" t="s">
        <v>177</v>
      </c>
      <c r="Q11" s="55">
        <v>43344</v>
      </c>
      <c r="R11" s="55">
        <v>43405</v>
      </c>
      <c r="S11" s="66" t="s">
        <v>665</v>
      </c>
      <c r="T11" s="55">
        <v>43435</v>
      </c>
      <c r="U11" s="66" t="s">
        <v>669</v>
      </c>
      <c r="V11" s="66">
        <v>0</v>
      </c>
      <c r="W11" s="170"/>
      <c r="X11" s="170"/>
      <c r="Y11" s="130"/>
      <c r="Z11" s="220" t="s">
        <v>182</v>
      </c>
      <c r="AA11" s="220" t="s">
        <v>182</v>
      </c>
      <c r="AB11" s="220" t="s">
        <v>182</v>
      </c>
      <c r="AC11" s="220" t="s">
        <v>182</v>
      </c>
      <c r="AD11" s="220" t="s">
        <v>182</v>
      </c>
      <c r="AE11" s="220" t="s">
        <v>182</v>
      </c>
      <c r="AF11" s="220" t="s">
        <v>182</v>
      </c>
      <c r="AG11" s="220" t="s">
        <v>182</v>
      </c>
      <c r="AH11" s="220" t="s">
        <v>182</v>
      </c>
      <c r="AI11" s="220"/>
      <c r="AJ11" s="232">
        <f t="shared" ref="AJ11:AJ24" si="5">V11/M11</f>
        <v>0</v>
      </c>
      <c r="AK11" s="131"/>
    </row>
    <row r="12" ht="29" hidden="1" customHeight="1" spans="1:37">
      <c r="A12" s="128">
        <v>3</v>
      </c>
      <c r="B12" s="129" t="s">
        <v>236</v>
      </c>
      <c r="C12" s="129" t="s">
        <v>670</v>
      </c>
      <c r="D12" s="129">
        <v>60</v>
      </c>
      <c r="E12" s="130" t="s">
        <v>125</v>
      </c>
      <c r="F12" s="131"/>
      <c r="G12" s="131"/>
      <c r="H12" s="131">
        <v>390</v>
      </c>
      <c r="I12" s="131">
        <f t="shared" si="3"/>
        <v>390</v>
      </c>
      <c r="J12" s="131"/>
      <c r="K12" s="131"/>
      <c r="L12" s="131">
        <v>190</v>
      </c>
      <c r="M12" s="131">
        <f t="shared" si="4"/>
        <v>580</v>
      </c>
      <c r="N12" s="130"/>
      <c r="O12" s="130"/>
      <c r="P12" s="130" t="s">
        <v>177</v>
      </c>
      <c r="Q12" s="55">
        <v>43439</v>
      </c>
      <c r="R12" s="55">
        <v>43439</v>
      </c>
      <c r="S12" s="66" t="s">
        <v>665</v>
      </c>
      <c r="T12" s="55">
        <v>43464</v>
      </c>
      <c r="U12" s="66" t="s">
        <v>671</v>
      </c>
      <c r="V12" s="66">
        <v>390</v>
      </c>
      <c r="W12" s="171" t="s">
        <v>672</v>
      </c>
      <c r="X12" s="171">
        <v>15902543075</v>
      </c>
      <c r="Y12" s="130"/>
      <c r="Z12" s="220" t="s">
        <v>182</v>
      </c>
      <c r="AA12" s="220" t="s">
        <v>182</v>
      </c>
      <c r="AB12" s="220" t="s">
        <v>182</v>
      </c>
      <c r="AC12" s="220" t="s">
        <v>182</v>
      </c>
      <c r="AD12" s="220" t="s">
        <v>182</v>
      </c>
      <c r="AE12" s="220" t="s">
        <v>182</v>
      </c>
      <c r="AF12" s="220" t="s">
        <v>182</v>
      </c>
      <c r="AG12" s="220" t="s">
        <v>182</v>
      </c>
      <c r="AH12" s="220" t="s">
        <v>182</v>
      </c>
      <c r="AI12" s="220"/>
      <c r="AJ12" s="232">
        <f t="shared" si="5"/>
        <v>0.672413793103448</v>
      </c>
      <c r="AK12" s="131"/>
    </row>
    <row r="13" ht="29" hidden="1" customHeight="1" spans="1:37">
      <c r="A13" s="128">
        <v>4</v>
      </c>
      <c r="B13" s="129" t="s">
        <v>605</v>
      </c>
      <c r="C13" s="129" t="s">
        <v>673</v>
      </c>
      <c r="D13" s="129">
        <v>30</v>
      </c>
      <c r="E13" s="57" t="s">
        <v>125</v>
      </c>
      <c r="F13" s="135"/>
      <c r="G13" s="135"/>
      <c r="H13" s="135">
        <v>390</v>
      </c>
      <c r="I13" s="133">
        <f t="shared" si="3"/>
        <v>390</v>
      </c>
      <c r="J13" s="133"/>
      <c r="K13" s="133"/>
      <c r="L13" s="135">
        <v>190</v>
      </c>
      <c r="M13" s="135">
        <f t="shared" si="4"/>
        <v>580</v>
      </c>
      <c r="N13" s="57" t="s">
        <v>201</v>
      </c>
      <c r="O13" s="57" t="s">
        <v>228</v>
      </c>
      <c r="P13" s="57" t="s">
        <v>177</v>
      </c>
      <c r="Q13" s="55">
        <v>43328</v>
      </c>
      <c r="R13" s="55">
        <v>43363</v>
      </c>
      <c r="S13" s="66" t="s">
        <v>665</v>
      </c>
      <c r="T13" s="55">
        <v>43464</v>
      </c>
      <c r="U13" s="66" t="s">
        <v>518</v>
      </c>
      <c r="V13" s="66">
        <v>0</v>
      </c>
      <c r="W13" s="130" t="s">
        <v>666</v>
      </c>
      <c r="X13" s="130" t="s">
        <v>667</v>
      </c>
      <c r="Y13" s="57"/>
      <c r="Z13" s="220" t="s">
        <v>182</v>
      </c>
      <c r="AA13" s="220" t="s">
        <v>182</v>
      </c>
      <c r="AB13" s="220" t="s">
        <v>182</v>
      </c>
      <c r="AC13" s="220" t="s">
        <v>182</v>
      </c>
      <c r="AD13" s="220" t="s">
        <v>182</v>
      </c>
      <c r="AE13" s="220" t="s">
        <v>182</v>
      </c>
      <c r="AF13" s="220" t="s">
        <v>182</v>
      </c>
      <c r="AG13" s="220" t="s">
        <v>182</v>
      </c>
      <c r="AH13" s="220" t="s">
        <v>182</v>
      </c>
      <c r="AI13" s="83"/>
      <c r="AJ13" s="234">
        <f t="shared" si="5"/>
        <v>0</v>
      </c>
      <c r="AK13" s="135"/>
    </row>
    <row r="14" ht="26" customHeight="1" spans="1:37">
      <c r="A14" s="136" t="s">
        <v>15</v>
      </c>
      <c r="B14" s="137" t="s">
        <v>16</v>
      </c>
      <c r="C14" s="138">
        <v>2</v>
      </c>
      <c r="D14" s="138"/>
      <c r="E14" s="123"/>
      <c r="F14" s="139"/>
      <c r="G14" s="139"/>
      <c r="H14" s="139">
        <f t="shared" ref="H14:M14" si="6">SUM(H15:H16)</f>
        <v>749</v>
      </c>
      <c r="I14" s="139">
        <f t="shared" si="6"/>
        <v>749</v>
      </c>
      <c r="J14" s="139">
        <f t="shared" si="6"/>
        <v>0</v>
      </c>
      <c r="K14" s="139">
        <f t="shared" si="6"/>
        <v>0</v>
      </c>
      <c r="L14" s="139">
        <f t="shared" si="6"/>
        <v>370</v>
      </c>
      <c r="M14" s="139">
        <f t="shared" si="6"/>
        <v>1119</v>
      </c>
      <c r="N14" s="139"/>
      <c r="O14" s="139"/>
      <c r="P14" s="139"/>
      <c r="Q14" s="139"/>
      <c r="R14" s="139"/>
      <c r="S14" s="139"/>
      <c r="T14" s="139"/>
      <c r="U14" s="139"/>
      <c r="V14" s="139">
        <f>SUM(V15:V16)</f>
        <v>240</v>
      </c>
      <c r="W14" s="140"/>
      <c r="X14" s="140"/>
      <c r="Y14" s="123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28">
        <f t="shared" si="5"/>
        <v>0.214477211796247</v>
      </c>
      <c r="AK14" s="135"/>
    </row>
    <row r="15" ht="29" hidden="1" customHeight="1" spans="1:37">
      <c r="A15" s="128">
        <v>5</v>
      </c>
      <c r="B15" s="129" t="s">
        <v>674</v>
      </c>
      <c r="C15" s="129" t="s">
        <v>675</v>
      </c>
      <c r="D15" s="129">
        <v>30</v>
      </c>
      <c r="E15" s="130" t="s">
        <v>125</v>
      </c>
      <c r="F15" s="131"/>
      <c r="G15" s="131"/>
      <c r="H15" s="131">
        <v>359</v>
      </c>
      <c r="I15" s="133">
        <f t="shared" ref="I15:I19" si="7">H15</f>
        <v>359</v>
      </c>
      <c r="J15" s="133"/>
      <c r="K15" s="133"/>
      <c r="L15" s="131">
        <v>180</v>
      </c>
      <c r="M15" s="131">
        <f>H15+J15+K15+L15</f>
        <v>539</v>
      </c>
      <c r="N15" s="130"/>
      <c r="O15" s="130"/>
      <c r="P15" s="57" t="s">
        <v>177</v>
      </c>
      <c r="Q15" s="55">
        <v>43359</v>
      </c>
      <c r="R15" s="55">
        <v>43363</v>
      </c>
      <c r="S15" s="55" t="s">
        <v>676</v>
      </c>
      <c r="T15" s="55">
        <v>43464</v>
      </c>
      <c r="U15" s="66" t="s">
        <v>677</v>
      </c>
      <c r="V15" s="66">
        <v>140</v>
      </c>
      <c r="W15" s="66" t="s">
        <v>678</v>
      </c>
      <c r="X15" s="66">
        <v>18684535549</v>
      </c>
      <c r="Y15" s="113" t="s">
        <v>679</v>
      </c>
      <c r="Z15" s="220" t="s">
        <v>182</v>
      </c>
      <c r="AA15" s="220" t="s">
        <v>182</v>
      </c>
      <c r="AB15" s="220" t="s">
        <v>182</v>
      </c>
      <c r="AC15" s="220" t="s">
        <v>182</v>
      </c>
      <c r="AD15" s="220" t="s">
        <v>182</v>
      </c>
      <c r="AE15" s="220" t="s">
        <v>182</v>
      </c>
      <c r="AF15" s="220" t="s">
        <v>182</v>
      </c>
      <c r="AG15" s="220" t="s">
        <v>182</v>
      </c>
      <c r="AH15" s="220" t="s">
        <v>182</v>
      </c>
      <c r="AI15" s="220"/>
      <c r="AJ15" s="232">
        <f t="shared" si="5"/>
        <v>0.25974025974026</v>
      </c>
      <c r="AK15" s="131"/>
    </row>
    <row r="16" ht="29" hidden="1" customHeight="1" spans="1:37">
      <c r="A16" s="128">
        <v>6</v>
      </c>
      <c r="B16" s="129" t="s">
        <v>680</v>
      </c>
      <c r="C16" s="129" t="s">
        <v>681</v>
      </c>
      <c r="D16" s="129">
        <v>30</v>
      </c>
      <c r="E16" s="130" t="s">
        <v>125</v>
      </c>
      <c r="F16" s="133"/>
      <c r="G16" s="133"/>
      <c r="H16" s="133">
        <v>390</v>
      </c>
      <c r="I16" s="133">
        <f t="shared" si="7"/>
        <v>390</v>
      </c>
      <c r="J16" s="133"/>
      <c r="K16" s="133"/>
      <c r="L16" s="133">
        <v>190</v>
      </c>
      <c r="M16" s="133">
        <f>H16+J16+K16+L16</f>
        <v>580</v>
      </c>
      <c r="N16" s="130"/>
      <c r="O16" s="130"/>
      <c r="P16" s="57" t="s">
        <v>177</v>
      </c>
      <c r="Q16" s="55">
        <v>43328</v>
      </c>
      <c r="R16" s="55">
        <v>43363</v>
      </c>
      <c r="S16" s="66" t="s">
        <v>665</v>
      </c>
      <c r="T16" s="55">
        <v>43570</v>
      </c>
      <c r="U16" s="66" t="s">
        <v>180</v>
      </c>
      <c r="V16" s="66">
        <v>100</v>
      </c>
      <c r="W16" s="66" t="s">
        <v>682</v>
      </c>
      <c r="X16" s="66">
        <v>15271759099</v>
      </c>
      <c r="Y16" s="113"/>
      <c r="Z16" s="220" t="s">
        <v>182</v>
      </c>
      <c r="AA16" s="220" t="s">
        <v>182</v>
      </c>
      <c r="AB16" s="220" t="s">
        <v>182</v>
      </c>
      <c r="AC16" s="220" t="s">
        <v>182</v>
      </c>
      <c r="AD16" s="220" t="s">
        <v>182</v>
      </c>
      <c r="AE16" s="220" t="s">
        <v>182</v>
      </c>
      <c r="AF16" s="220" t="s">
        <v>182</v>
      </c>
      <c r="AG16" s="220" t="s">
        <v>182</v>
      </c>
      <c r="AH16" s="220" t="s">
        <v>182</v>
      </c>
      <c r="AI16" s="220"/>
      <c r="AJ16" s="232">
        <f t="shared" si="5"/>
        <v>0.172413793103448</v>
      </c>
      <c r="AK16" s="133"/>
    </row>
    <row r="17" ht="26" customHeight="1" spans="1:37">
      <c r="A17" s="136" t="s">
        <v>17</v>
      </c>
      <c r="B17" s="137" t="s">
        <v>18</v>
      </c>
      <c r="C17" s="138">
        <v>4</v>
      </c>
      <c r="D17" s="138"/>
      <c r="E17" s="140"/>
      <c r="F17" s="141"/>
      <c r="G17" s="141"/>
      <c r="H17" s="141">
        <f t="shared" ref="H17:M17" si="8">SUM(H18:H21)</f>
        <v>678</v>
      </c>
      <c r="I17" s="141">
        <f t="shared" si="8"/>
        <v>678</v>
      </c>
      <c r="J17" s="141">
        <f t="shared" si="8"/>
        <v>0</v>
      </c>
      <c r="K17" s="141">
        <f t="shared" si="8"/>
        <v>0</v>
      </c>
      <c r="L17" s="141">
        <f t="shared" si="8"/>
        <v>1484</v>
      </c>
      <c r="M17" s="141">
        <f t="shared" si="8"/>
        <v>2162</v>
      </c>
      <c r="N17" s="141"/>
      <c r="O17" s="141"/>
      <c r="P17" s="141"/>
      <c r="Q17" s="141"/>
      <c r="R17" s="141"/>
      <c r="S17" s="141"/>
      <c r="T17" s="141"/>
      <c r="U17" s="141"/>
      <c r="V17" s="141">
        <f>SUM(V18:V21)</f>
        <v>678</v>
      </c>
      <c r="W17" s="140"/>
      <c r="X17" s="140"/>
      <c r="Y17" s="140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37">
        <f t="shared" si="5"/>
        <v>0.313598519888992</v>
      </c>
      <c r="AK17" s="131"/>
    </row>
    <row r="18" ht="36" hidden="1" customHeight="1" spans="1:37">
      <c r="A18" s="128">
        <v>7</v>
      </c>
      <c r="B18" s="129" t="s">
        <v>683</v>
      </c>
      <c r="C18" s="129" t="s">
        <v>684</v>
      </c>
      <c r="D18" s="129">
        <v>30</v>
      </c>
      <c r="E18" s="130" t="s">
        <v>125</v>
      </c>
      <c r="F18" s="131"/>
      <c r="G18" s="131"/>
      <c r="H18" s="131">
        <v>390</v>
      </c>
      <c r="I18" s="133">
        <f t="shared" si="7"/>
        <v>390</v>
      </c>
      <c r="J18" s="133"/>
      <c r="K18" s="133"/>
      <c r="L18" s="131">
        <v>190</v>
      </c>
      <c r="M18" s="131">
        <f>H18+J18+K18+L18</f>
        <v>580</v>
      </c>
      <c r="N18" s="130"/>
      <c r="O18" s="130"/>
      <c r="P18" s="57" t="s">
        <v>177</v>
      </c>
      <c r="Q18" s="55">
        <v>43316</v>
      </c>
      <c r="R18" s="66" t="s">
        <v>685</v>
      </c>
      <c r="S18" s="66" t="s">
        <v>676</v>
      </c>
      <c r="T18" s="55">
        <v>43435</v>
      </c>
      <c r="U18" s="66" t="s">
        <v>501</v>
      </c>
      <c r="V18" s="66">
        <v>390</v>
      </c>
      <c r="W18" s="66"/>
      <c r="X18" s="66">
        <v>13885318977</v>
      </c>
      <c r="Y18" s="113"/>
      <c r="Z18" s="220" t="s">
        <v>182</v>
      </c>
      <c r="AA18" s="220" t="s">
        <v>182</v>
      </c>
      <c r="AB18" s="220" t="s">
        <v>182</v>
      </c>
      <c r="AC18" s="220" t="s">
        <v>182</v>
      </c>
      <c r="AD18" s="220" t="s">
        <v>182</v>
      </c>
      <c r="AE18" s="220" t="s">
        <v>182</v>
      </c>
      <c r="AF18" s="220" t="s">
        <v>182</v>
      </c>
      <c r="AG18" s="220" t="s">
        <v>182</v>
      </c>
      <c r="AH18" s="220" t="s">
        <v>182</v>
      </c>
      <c r="AI18" s="220"/>
      <c r="AJ18" s="232">
        <f t="shared" si="5"/>
        <v>0.672413793103448</v>
      </c>
      <c r="AK18" s="131"/>
    </row>
    <row r="19" ht="36" hidden="1" customHeight="1" spans="1:37">
      <c r="A19" s="128">
        <v>8</v>
      </c>
      <c r="B19" s="129" t="s">
        <v>110</v>
      </c>
      <c r="C19" s="129" t="s">
        <v>686</v>
      </c>
      <c r="D19" s="129">
        <v>45</v>
      </c>
      <c r="E19" s="130" t="s">
        <v>125</v>
      </c>
      <c r="F19" s="131"/>
      <c r="G19" s="131"/>
      <c r="H19" s="131">
        <v>288</v>
      </c>
      <c r="I19" s="133">
        <f t="shared" si="7"/>
        <v>288</v>
      </c>
      <c r="J19" s="133"/>
      <c r="K19" s="133"/>
      <c r="L19" s="131">
        <v>150</v>
      </c>
      <c r="M19" s="131">
        <f>H19+J19+K19+L19</f>
        <v>438</v>
      </c>
      <c r="N19" s="130"/>
      <c r="O19" s="130"/>
      <c r="P19" s="57" t="s">
        <v>177</v>
      </c>
      <c r="Q19" s="55">
        <v>43216</v>
      </c>
      <c r="R19" s="55">
        <v>43261</v>
      </c>
      <c r="S19" s="66" t="s">
        <v>687</v>
      </c>
      <c r="T19" s="55">
        <v>43435</v>
      </c>
      <c r="U19" s="66" t="s">
        <v>191</v>
      </c>
      <c r="V19" s="66">
        <v>288</v>
      </c>
      <c r="W19" s="66" t="s">
        <v>688</v>
      </c>
      <c r="X19" s="66">
        <v>15926692111</v>
      </c>
      <c r="Y19" s="113"/>
      <c r="Z19" s="220" t="s">
        <v>182</v>
      </c>
      <c r="AA19" s="220" t="s">
        <v>182</v>
      </c>
      <c r="AB19" s="220"/>
      <c r="AC19" s="220" t="s">
        <v>182</v>
      </c>
      <c r="AD19" s="220" t="s">
        <v>182</v>
      </c>
      <c r="AE19" s="220" t="s">
        <v>182</v>
      </c>
      <c r="AF19" s="220"/>
      <c r="AG19" s="220" t="s">
        <v>182</v>
      </c>
      <c r="AH19" s="220"/>
      <c r="AI19" s="220"/>
      <c r="AJ19" s="232">
        <f t="shared" si="5"/>
        <v>0.657534246575342</v>
      </c>
      <c r="AK19" s="131"/>
    </row>
    <row r="20" ht="36" hidden="1" customHeight="1" spans="1:37">
      <c r="A20" s="142" t="s">
        <v>689</v>
      </c>
      <c r="B20" s="143" t="s">
        <v>674</v>
      </c>
      <c r="C20" s="143" t="s">
        <v>690</v>
      </c>
      <c r="D20" s="129">
        <v>30</v>
      </c>
      <c r="E20" s="144" t="s">
        <v>125</v>
      </c>
      <c r="F20" s="131"/>
      <c r="G20" s="131"/>
      <c r="H20" s="131">
        <v>0</v>
      </c>
      <c r="I20" s="133">
        <v>0</v>
      </c>
      <c r="J20" s="133"/>
      <c r="K20" s="133"/>
      <c r="L20" s="131">
        <v>598</v>
      </c>
      <c r="M20" s="131">
        <f>H20+J20+K20+L20</f>
        <v>598</v>
      </c>
      <c r="N20" s="130"/>
      <c r="O20" s="130"/>
      <c r="P20" s="57" t="s">
        <v>177</v>
      </c>
      <c r="Q20" s="55"/>
      <c r="R20" s="55"/>
      <c r="S20" s="66"/>
      <c r="T20" s="55"/>
      <c r="U20" s="66"/>
      <c r="V20" s="66"/>
      <c r="W20" s="66"/>
      <c r="X20" s="66"/>
      <c r="Y20" s="113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32">
        <f t="shared" si="5"/>
        <v>0</v>
      </c>
      <c r="AK20" s="131"/>
    </row>
    <row r="21" ht="36" hidden="1" customHeight="1" spans="1:37">
      <c r="A21" s="142" t="s">
        <v>689</v>
      </c>
      <c r="B21" s="143" t="s">
        <v>511</v>
      </c>
      <c r="C21" s="143" t="s">
        <v>691</v>
      </c>
      <c r="D21" s="129">
        <v>45</v>
      </c>
      <c r="E21" s="144" t="s">
        <v>125</v>
      </c>
      <c r="F21" s="131"/>
      <c r="G21" s="131"/>
      <c r="H21" s="131">
        <v>0</v>
      </c>
      <c r="I21" s="133">
        <v>0</v>
      </c>
      <c r="J21" s="133"/>
      <c r="K21" s="133"/>
      <c r="L21" s="131">
        <v>546</v>
      </c>
      <c r="M21" s="131">
        <f>H21+J21+K21+L21</f>
        <v>546</v>
      </c>
      <c r="N21" s="130"/>
      <c r="O21" s="130"/>
      <c r="P21" s="57" t="s">
        <v>177</v>
      </c>
      <c r="Q21" s="55"/>
      <c r="R21" s="55"/>
      <c r="S21" s="66"/>
      <c r="T21" s="55"/>
      <c r="U21" s="66"/>
      <c r="V21" s="66"/>
      <c r="W21" s="66"/>
      <c r="X21" s="66"/>
      <c r="Y21" s="113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32">
        <f t="shared" si="5"/>
        <v>0</v>
      </c>
      <c r="AK21" s="131"/>
    </row>
    <row r="22" ht="26" customHeight="1" spans="1:37">
      <c r="A22" s="145"/>
      <c r="B22" s="146" t="s">
        <v>23</v>
      </c>
      <c r="C22" s="138">
        <f>C23+C28+C33+C48+C64+C72+C83+C90</f>
        <v>33</v>
      </c>
      <c r="D22" s="138"/>
      <c r="E22" s="140"/>
      <c r="F22" s="138"/>
      <c r="G22" s="138"/>
      <c r="H22" s="138">
        <f t="shared" ref="H22:M22" si="9">H23+H28+H33+H48+H64+H72+H83+H90</f>
        <v>13182</v>
      </c>
      <c r="I22" s="138">
        <f t="shared" si="9"/>
        <v>13182</v>
      </c>
      <c r="J22" s="138">
        <f t="shared" si="9"/>
        <v>585</v>
      </c>
      <c r="K22" s="138">
        <f t="shared" si="9"/>
        <v>0</v>
      </c>
      <c r="L22" s="138">
        <f t="shared" si="9"/>
        <v>3911</v>
      </c>
      <c r="M22" s="138">
        <f t="shared" si="9"/>
        <v>17678</v>
      </c>
      <c r="N22" s="138"/>
      <c r="O22" s="138"/>
      <c r="P22" s="138"/>
      <c r="Q22" s="138"/>
      <c r="R22" s="138"/>
      <c r="S22" s="138"/>
      <c r="T22" s="138"/>
      <c r="U22" s="138"/>
      <c r="V22" s="138">
        <f>V23+V28+V33+V48+V64+V72+V83+V90</f>
        <v>4796</v>
      </c>
      <c r="W22" s="140"/>
      <c r="X22" s="140"/>
      <c r="Y22" s="140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37">
        <f t="shared" si="5"/>
        <v>0.271297658106121</v>
      </c>
      <c r="AK22" s="133"/>
    </row>
    <row r="23" ht="26" customHeight="1" spans="1:37">
      <c r="A23" s="136" t="s">
        <v>13</v>
      </c>
      <c r="B23" s="137" t="s">
        <v>24</v>
      </c>
      <c r="C23" s="138">
        <v>2</v>
      </c>
      <c r="D23" s="138"/>
      <c r="E23" s="140"/>
      <c r="F23" s="141"/>
      <c r="G23" s="141"/>
      <c r="H23" s="141">
        <f t="shared" ref="H23:M23" si="10">SUM(H24:H27)</f>
        <v>735</v>
      </c>
      <c r="I23" s="141">
        <f t="shared" si="10"/>
        <v>735</v>
      </c>
      <c r="J23" s="141">
        <f t="shared" si="10"/>
        <v>0</v>
      </c>
      <c r="K23" s="141">
        <f t="shared" si="10"/>
        <v>0</v>
      </c>
      <c r="L23" s="141">
        <f t="shared" si="10"/>
        <v>95</v>
      </c>
      <c r="M23" s="141">
        <f t="shared" si="10"/>
        <v>830</v>
      </c>
      <c r="N23" s="141"/>
      <c r="O23" s="141"/>
      <c r="P23" s="141"/>
      <c r="Q23" s="141"/>
      <c r="R23" s="141"/>
      <c r="S23" s="141"/>
      <c r="T23" s="141"/>
      <c r="U23" s="141"/>
      <c r="V23" s="141">
        <f>SUM(V24:V27)</f>
        <v>0</v>
      </c>
      <c r="W23" s="140"/>
      <c r="X23" s="140"/>
      <c r="Y23" s="140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37">
        <f t="shared" si="5"/>
        <v>0</v>
      </c>
      <c r="AK23" s="238" t="s">
        <v>25</v>
      </c>
    </row>
    <row r="24" hidden="1" spans="1:37">
      <c r="A24" s="147">
        <v>9</v>
      </c>
      <c r="B24" s="148" t="s">
        <v>171</v>
      </c>
      <c r="C24" s="148" t="s">
        <v>692</v>
      </c>
      <c r="D24" s="148">
        <v>45</v>
      </c>
      <c r="E24" s="57" t="s">
        <v>112</v>
      </c>
      <c r="F24" s="66" t="s">
        <v>113</v>
      </c>
      <c r="G24" s="132">
        <v>86</v>
      </c>
      <c r="H24" s="132">
        <f>G24+G25</f>
        <v>203</v>
      </c>
      <c r="I24" s="147">
        <f>H24+H26</f>
        <v>593</v>
      </c>
      <c r="J24" s="160"/>
      <c r="K24" s="160"/>
      <c r="L24" s="132"/>
      <c r="M24" s="132">
        <f>H24+J24+K24+L24</f>
        <v>203</v>
      </c>
      <c r="N24" s="57"/>
      <c r="O24" s="57"/>
      <c r="P24" s="57"/>
      <c r="Q24" s="172">
        <v>43313</v>
      </c>
      <c r="R24" s="172">
        <v>43344</v>
      </c>
      <c r="S24" s="173"/>
      <c r="T24" s="174">
        <v>43586</v>
      </c>
      <c r="U24" s="173"/>
      <c r="V24" s="173"/>
      <c r="W24" s="175" t="s">
        <v>693</v>
      </c>
      <c r="X24" s="173">
        <v>13508536770</v>
      </c>
      <c r="Y24" s="175" t="s">
        <v>694</v>
      </c>
      <c r="Z24" s="57"/>
      <c r="AA24" s="57"/>
      <c r="AB24" s="57"/>
      <c r="AC24" s="57"/>
      <c r="AD24" s="57"/>
      <c r="AE24" s="57"/>
      <c r="AF24" s="57"/>
      <c r="AG24" s="57"/>
      <c r="AH24" s="57"/>
      <c r="AI24" s="83"/>
      <c r="AJ24" s="234">
        <f t="shared" si="5"/>
        <v>0</v>
      </c>
      <c r="AK24" s="132"/>
    </row>
    <row r="25" hidden="1" spans="1:37">
      <c r="A25" s="147"/>
      <c r="B25" s="147"/>
      <c r="C25" s="147"/>
      <c r="D25" s="147"/>
      <c r="E25" s="134"/>
      <c r="F25" s="66" t="s">
        <v>124</v>
      </c>
      <c r="G25" s="132">
        <v>117</v>
      </c>
      <c r="H25" s="132"/>
      <c r="I25" s="147"/>
      <c r="J25" s="161"/>
      <c r="K25" s="161"/>
      <c r="L25" s="132"/>
      <c r="M25" s="132">
        <f>H25+J25+K25+L25</f>
        <v>0</v>
      </c>
      <c r="N25" s="134"/>
      <c r="O25" s="134"/>
      <c r="P25" s="134"/>
      <c r="Q25" s="176"/>
      <c r="R25" s="176"/>
      <c r="S25" s="176"/>
      <c r="T25" s="177"/>
      <c r="U25" s="176"/>
      <c r="V25" s="176"/>
      <c r="W25" s="178"/>
      <c r="X25" s="178"/>
      <c r="Y25" s="177"/>
      <c r="Z25" s="134"/>
      <c r="AA25" s="134"/>
      <c r="AB25" s="134"/>
      <c r="AC25" s="134"/>
      <c r="AD25" s="134"/>
      <c r="AE25" s="134"/>
      <c r="AF25" s="134"/>
      <c r="AG25" s="134"/>
      <c r="AH25" s="134"/>
      <c r="AI25" s="236"/>
      <c r="AJ25" s="234"/>
      <c r="AK25" s="132"/>
    </row>
    <row r="26" ht="24" hidden="1" spans="1:37">
      <c r="A26" s="147"/>
      <c r="B26" s="147"/>
      <c r="C26" s="147"/>
      <c r="D26" s="147"/>
      <c r="E26" s="57" t="s">
        <v>125</v>
      </c>
      <c r="F26" s="132"/>
      <c r="G26" s="132"/>
      <c r="H26" s="132">
        <v>390</v>
      </c>
      <c r="I26" s="147"/>
      <c r="J26" s="147"/>
      <c r="K26" s="147"/>
      <c r="L26" s="132"/>
      <c r="M26" s="132">
        <f>H26+J26+K26+L26</f>
        <v>390</v>
      </c>
      <c r="N26" s="57"/>
      <c r="O26" s="57"/>
      <c r="P26" s="57"/>
      <c r="Q26" s="179">
        <v>43313</v>
      </c>
      <c r="R26" s="179">
        <v>43344</v>
      </c>
      <c r="S26" s="180"/>
      <c r="T26" s="179">
        <v>43678</v>
      </c>
      <c r="U26" s="181" t="s">
        <v>152</v>
      </c>
      <c r="V26" s="180"/>
      <c r="W26" s="176"/>
      <c r="X26" s="176"/>
      <c r="Y26" s="180" t="s">
        <v>695</v>
      </c>
      <c r="Z26" s="57"/>
      <c r="AA26" s="57"/>
      <c r="AB26" s="57"/>
      <c r="AC26" s="57"/>
      <c r="AD26" s="57"/>
      <c r="AE26" s="57"/>
      <c r="AF26" s="57"/>
      <c r="AG26" s="57"/>
      <c r="AH26" s="57"/>
      <c r="AI26" s="83"/>
      <c r="AJ26" s="234">
        <f>V26/M26</f>
        <v>0</v>
      </c>
      <c r="AK26" s="132"/>
    </row>
    <row r="27" ht="38" hidden="1" customHeight="1" spans="1:37">
      <c r="A27" s="147">
        <v>10</v>
      </c>
      <c r="B27" s="148" t="s">
        <v>187</v>
      </c>
      <c r="C27" s="148" t="s">
        <v>379</v>
      </c>
      <c r="D27" s="148">
        <v>45</v>
      </c>
      <c r="E27" s="57" t="s">
        <v>183</v>
      </c>
      <c r="F27" s="132"/>
      <c r="G27" s="132"/>
      <c r="H27" s="132">
        <v>142</v>
      </c>
      <c r="I27" s="148">
        <f>H27</f>
        <v>142</v>
      </c>
      <c r="J27" s="148"/>
      <c r="K27" s="148"/>
      <c r="L27" s="132">
        <v>95</v>
      </c>
      <c r="M27" s="132">
        <f>H27+J27+K27+L27</f>
        <v>237</v>
      </c>
      <c r="N27" s="57" t="s">
        <v>201</v>
      </c>
      <c r="O27" s="57" t="s">
        <v>202</v>
      </c>
      <c r="P27" s="57"/>
      <c r="Q27" s="179">
        <v>43221</v>
      </c>
      <c r="R27" s="179">
        <v>43221</v>
      </c>
      <c r="S27" s="180" t="s">
        <v>118</v>
      </c>
      <c r="T27" s="179">
        <v>43344</v>
      </c>
      <c r="U27" s="181" t="s">
        <v>191</v>
      </c>
      <c r="V27" s="180"/>
      <c r="W27" s="180" t="s">
        <v>381</v>
      </c>
      <c r="X27" s="180">
        <v>18786595699</v>
      </c>
      <c r="Y27" s="180" t="s">
        <v>696</v>
      </c>
      <c r="Z27" s="57"/>
      <c r="AA27" s="57"/>
      <c r="AB27" s="57"/>
      <c r="AC27" s="57"/>
      <c r="AD27" s="57"/>
      <c r="AE27" s="57"/>
      <c r="AF27" s="57"/>
      <c r="AG27" s="57"/>
      <c r="AH27" s="57"/>
      <c r="AI27" s="83" t="s">
        <v>697</v>
      </c>
      <c r="AJ27" s="234">
        <f>V27/M27</f>
        <v>0</v>
      </c>
      <c r="AK27" s="132"/>
    </row>
    <row r="28" ht="26" customHeight="1" spans="1:37">
      <c r="A28" s="149" t="s">
        <v>15</v>
      </c>
      <c r="B28" s="149" t="s">
        <v>26</v>
      </c>
      <c r="C28" s="150">
        <v>2</v>
      </c>
      <c r="D28" s="150"/>
      <c r="E28" s="123"/>
      <c r="F28" s="122"/>
      <c r="G28" s="122"/>
      <c r="H28" s="122">
        <f t="shared" ref="H28:M28" si="11">SUM(H29:H32)</f>
        <v>655</v>
      </c>
      <c r="I28" s="122">
        <f t="shared" si="11"/>
        <v>655</v>
      </c>
      <c r="J28" s="122">
        <f t="shared" si="11"/>
        <v>0</v>
      </c>
      <c r="K28" s="122">
        <f t="shared" si="11"/>
        <v>0</v>
      </c>
      <c r="L28" s="122">
        <f t="shared" si="11"/>
        <v>40</v>
      </c>
      <c r="M28" s="122">
        <f t="shared" si="11"/>
        <v>695</v>
      </c>
      <c r="N28" s="122"/>
      <c r="O28" s="122"/>
      <c r="P28" s="122"/>
      <c r="Q28" s="122"/>
      <c r="R28" s="122"/>
      <c r="S28" s="122"/>
      <c r="T28" s="122"/>
      <c r="U28" s="122"/>
      <c r="V28" s="122">
        <f>SUM(V29:V32)</f>
        <v>160</v>
      </c>
      <c r="W28" s="69"/>
      <c r="X28" s="69"/>
      <c r="Y28" s="69"/>
      <c r="Z28" s="123"/>
      <c r="AA28" s="123"/>
      <c r="AB28" s="123"/>
      <c r="AC28" s="123"/>
      <c r="AD28" s="123"/>
      <c r="AE28" s="123"/>
      <c r="AF28" s="123"/>
      <c r="AG28" s="123"/>
      <c r="AH28" s="123"/>
      <c r="AI28" s="218"/>
      <c r="AJ28" s="228">
        <f>V28/M28</f>
        <v>0.23021582733813</v>
      </c>
      <c r="AK28" s="132"/>
    </row>
    <row r="29" hidden="1" spans="1:37">
      <c r="A29" s="147">
        <v>11</v>
      </c>
      <c r="B29" s="148" t="s">
        <v>451</v>
      </c>
      <c r="C29" s="148" t="s">
        <v>698</v>
      </c>
      <c r="D29" s="148">
        <v>30</v>
      </c>
      <c r="E29" s="151" t="s">
        <v>112</v>
      </c>
      <c r="F29" s="66" t="s">
        <v>113</v>
      </c>
      <c r="G29" s="132">
        <v>70</v>
      </c>
      <c r="H29" s="132">
        <f>G29+G30</f>
        <v>187</v>
      </c>
      <c r="I29" s="147">
        <f>H29+H31</f>
        <v>561</v>
      </c>
      <c r="J29" s="160"/>
      <c r="K29" s="160"/>
      <c r="L29" s="132"/>
      <c r="M29" s="132">
        <f>H29+J29+K29+L29</f>
        <v>187</v>
      </c>
      <c r="N29" s="151"/>
      <c r="O29" s="151"/>
      <c r="P29" s="151"/>
      <c r="Q29" s="182">
        <v>43466</v>
      </c>
      <c r="R29" s="182">
        <v>43617</v>
      </c>
      <c r="S29" s="183"/>
      <c r="T29" s="182">
        <v>43647</v>
      </c>
      <c r="U29" s="184" t="s">
        <v>180</v>
      </c>
      <c r="V29" s="183"/>
      <c r="W29" s="184" t="s">
        <v>699</v>
      </c>
      <c r="X29" s="183">
        <v>18798383617</v>
      </c>
      <c r="Y29" s="184" t="s">
        <v>700</v>
      </c>
      <c r="Z29" s="151"/>
      <c r="AA29" s="151"/>
      <c r="AB29" s="151"/>
      <c r="AC29" s="151"/>
      <c r="AD29" s="151"/>
      <c r="AE29" s="151"/>
      <c r="AF29" s="151"/>
      <c r="AG29" s="151"/>
      <c r="AH29" s="151"/>
      <c r="AI29" s="239"/>
      <c r="AJ29" s="234">
        <f>V29/M29</f>
        <v>0</v>
      </c>
      <c r="AK29" s="132"/>
    </row>
    <row r="30" hidden="1" spans="1:37">
      <c r="A30" s="147"/>
      <c r="B30" s="147"/>
      <c r="C30" s="147"/>
      <c r="D30" s="147"/>
      <c r="E30" s="152"/>
      <c r="F30" s="66" t="s">
        <v>124</v>
      </c>
      <c r="G30" s="132">
        <v>117</v>
      </c>
      <c r="H30" s="132"/>
      <c r="I30" s="147"/>
      <c r="J30" s="161"/>
      <c r="K30" s="161"/>
      <c r="L30" s="132"/>
      <c r="M30" s="132">
        <f>H30+J30+K30+L30</f>
        <v>0</v>
      </c>
      <c r="N30" s="152"/>
      <c r="O30" s="152"/>
      <c r="P30" s="152"/>
      <c r="Q30" s="185"/>
      <c r="R30" s="185"/>
      <c r="S30" s="186"/>
      <c r="T30" s="186"/>
      <c r="U30" s="187"/>
      <c r="V30" s="186"/>
      <c r="W30" s="188"/>
      <c r="X30" s="188"/>
      <c r="Y30" s="191"/>
      <c r="Z30" s="152"/>
      <c r="AA30" s="152"/>
      <c r="AB30" s="152"/>
      <c r="AC30" s="152"/>
      <c r="AD30" s="152"/>
      <c r="AE30" s="152"/>
      <c r="AF30" s="152"/>
      <c r="AG30" s="152"/>
      <c r="AH30" s="152"/>
      <c r="AI30" s="240"/>
      <c r="AJ30" s="234"/>
      <c r="AK30" s="132"/>
    </row>
    <row r="31" ht="24" hidden="1" spans="1:37">
      <c r="A31" s="147"/>
      <c r="B31" s="147"/>
      <c r="C31" s="147"/>
      <c r="D31" s="147"/>
      <c r="E31" s="57" t="s">
        <v>125</v>
      </c>
      <c r="F31" s="132"/>
      <c r="G31" s="132"/>
      <c r="H31" s="132">
        <v>374</v>
      </c>
      <c r="I31" s="147"/>
      <c r="J31" s="147"/>
      <c r="K31" s="147"/>
      <c r="L31" s="132"/>
      <c r="M31" s="132">
        <f>H31+J31+K31+L31</f>
        <v>374</v>
      </c>
      <c r="N31" s="57"/>
      <c r="O31" s="57"/>
      <c r="P31" s="57" t="s">
        <v>177</v>
      </c>
      <c r="Q31" s="189">
        <v>43313</v>
      </c>
      <c r="R31" s="189">
        <v>43374</v>
      </c>
      <c r="S31" s="190" t="s">
        <v>179</v>
      </c>
      <c r="T31" s="189">
        <v>43435</v>
      </c>
      <c r="U31" s="191"/>
      <c r="V31" s="190">
        <v>160</v>
      </c>
      <c r="W31" s="186"/>
      <c r="X31" s="186"/>
      <c r="Y31" s="226"/>
      <c r="Z31" s="163" t="s">
        <v>182</v>
      </c>
      <c r="AA31" s="163" t="s">
        <v>132</v>
      </c>
      <c r="AB31" s="163" t="s">
        <v>132</v>
      </c>
      <c r="AC31" s="163" t="s">
        <v>132</v>
      </c>
      <c r="AD31" s="163" t="s">
        <v>132</v>
      </c>
      <c r="AE31" s="163" t="s">
        <v>132</v>
      </c>
      <c r="AF31" s="163" t="s">
        <v>132</v>
      </c>
      <c r="AG31" s="163" t="s">
        <v>132</v>
      </c>
      <c r="AH31" s="163" t="s">
        <v>132</v>
      </c>
      <c r="AI31" s="83"/>
      <c r="AJ31" s="234">
        <f t="shared" ref="AJ31:AJ36" si="12">V31/M31</f>
        <v>0.427807486631016</v>
      </c>
      <c r="AK31" s="132"/>
    </row>
    <row r="32" ht="24" hidden="1" spans="1:37">
      <c r="A32" s="147">
        <v>12</v>
      </c>
      <c r="B32" s="148" t="s">
        <v>701</v>
      </c>
      <c r="C32" s="153" t="s">
        <v>275</v>
      </c>
      <c r="D32" s="148">
        <v>120</v>
      </c>
      <c r="E32" s="57" t="s">
        <v>125</v>
      </c>
      <c r="F32" s="132"/>
      <c r="G32" s="132"/>
      <c r="H32" s="132">
        <v>94</v>
      </c>
      <c r="I32" s="148">
        <f t="shared" ref="I32:I35" si="13">H32</f>
        <v>94</v>
      </c>
      <c r="J32" s="148"/>
      <c r="K32" s="148"/>
      <c r="L32" s="132">
        <v>40</v>
      </c>
      <c r="M32" s="132">
        <f>H32+J32+K32+L32</f>
        <v>134</v>
      </c>
      <c r="N32" s="57"/>
      <c r="O32" s="57"/>
      <c r="P32" s="57" t="s">
        <v>177</v>
      </c>
      <c r="Q32" s="192">
        <v>43313</v>
      </c>
      <c r="R32" s="192">
        <v>43344</v>
      </c>
      <c r="S32" s="193" t="s">
        <v>702</v>
      </c>
      <c r="T32" s="192">
        <v>43435</v>
      </c>
      <c r="U32" s="69" t="s">
        <v>703</v>
      </c>
      <c r="V32" s="193"/>
      <c r="W32" s="69" t="s">
        <v>278</v>
      </c>
      <c r="X32" s="193">
        <v>13678574099</v>
      </c>
      <c r="Y32" s="193" t="s">
        <v>704</v>
      </c>
      <c r="Z32" s="163" t="s">
        <v>182</v>
      </c>
      <c r="AA32" s="163" t="s">
        <v>182</v>
      </c>
      <c r="AB32" s="163" t="s">
        <v>182</v>
      </c>
      <c r="AC32" s="163" t="s">
        <v>182</v>
      </c>
      <c r="AD32" s="163" t="s">
        <v>132</v>
      </c>
      <c r="AE32" s="163" t="s">
        <v>132</v>
      </c>
      <c r="AF32" s="163" t="s">
        <v>132</v>
      </c>
      <c r="AG32" s="163" t="s">
        <v>132</v>
      </c>
      <c r="AH32" s="163" t="s">
        <v>182</v>
      </c>
      <c r="AI32" s="83"/>
      <c r="AJ32" s="234">
        <f t="shared" si="12"/>
        <v>0</v>
      </c>
      <c r="AK32" s="132"/>
    </row>
    <row r="33" ht="26" customHeight="1" spans="1:37">
      <c r="A33" s="149" t="s">
        <v>17</v>
      </c>
      <c r="B33" s="149" t="s">
        <v>27</v>
      </c>
      <c r="C33" s="150">
        <v>6</v>
      </c>
      <c r="D33" s="150"/>
      <c r="E33" s="123"/>
      <c r="F33" s="122"/>
      <c r="G33" s="122"/>
      <c r="H33" s="122">
        <f t="shared" ref="H33:M33" si="14">SUM(H34:H47)</f>
        <v>3104</v>
      </c>
      <c r="I33" s="122">
        <f t="shared" si="14"/>
        <v>3104</v>
      </c>
      <c r="J33" s="122">
        <f t="shared" si="14"/>
        <v>385</v>
      </c>
      <c r="K33" s="122">
        <f t="shared" si="14"/>
        <v>0</v>
      </c>
      <c r="L33" s="122">
        <f t="shared" si="14"/>
        <v>380</v>
      </c>
      <c r="M33" s="122">
        <f t="shared" si="14"/>
        <v>3869</v>
      </c>
      <c r="N33" s="122"/>
      <c r="O33" s="122"/>
      <c r="P33" s="122"/>
      <c r="Q33" s="122"/>
      <c r="R33" s="122"/>
      <c r="S33" s="122"/>
      <c r="T33" s="122"/>
      <c r="U33" s="122"/>
      <c r="V33" s="122">
        <f>SUM(V34:V47)</f>
        <v>1002</v>
      </c>
      <c r="W33" s="69"/>
      <c r="X33" s="69"/>
      <c r="Y33" s="69"/>
      <c r="Z33" s="123"/>
      <c r="AA33" s="123"/>
      <c r="AB33" s="123"/>
      <c r="AC33" s="123"/>
      <c r="AD33" s="123"/>
      <c r="AE33" s="123"/>
      <c r="AF33" s="123"/>
      <c r="AG33" s="123"/>
      <c r="AH33" s="123"/>
      <c r="AI33" s="218"/>
      <c r="AJ33" s="228">
        <f t="shared" si="12"/>
        <v>0.258981649004911</v>
      </c>
      <c r="AK33" s="132"/>
    </row>
    <row r="34" ht="42" hidden="1" customHeight="1" spans="1:37">
      <c r="A34" s="147">
        <v>13</v>
      </c>
      <c r="B34" s="148" t="s">
        <v>318</v>
      </c>
      <c r="C34" s="148" t="s">
        <v>705</v>
      </c>
      <c r="D34" s="148">
        <v>60</v>
      </c>
      <c r="E34" s="151" t="s">
        <v>125</v>
      </c>
      <c r="F34" s="147"/>
      <c r="G34" s="147"/>
      <c r="H34" s="147">
        <v>390</v>
      </c>
      <c r="I34" s="147">
        <f t="shared" si="13"/>
        <v>390</v>
      </c>
      <c r="J34" s="147">
        <v>260</v>
      </c>
      <c r="K34" s="147"/>
      <c r="L34" s="147"/>
      <c r="M34" s="147">
        <f t="shared" ref="M34:M47" si="15">H34+J34+K34+L34</f>
        <v>650</v>
      </c>
      <c r="N34" s="151" t="s">
        <v>261</v>
      </c>
      <c r="O34" s="151" t="s">
        <v>262</v>
      </c>
      <c r="P34" s="151"/>
      <c r="Q34" s="194">
        <v>43221</v>
      </c>
      <c r="R34" s="195">
        <v>43260</v>
      </c>
      <c r="S34" s="196" t="s">
        <v>179</v>
      </c>
      <c r="T34" s="194">
        <v>43374</v>
      </c>
      <c r="U34" s="197" t="s">
        <v>290</v>
      </c>
      <c r="V34" s="196">
        <v>300</v>
      </c>
      <c r="W34" s="197" t="s">
        <v>706</v>
      </c>
      <c r="X34" s="196">
        <v>15117616222</v>
      </c>
      <c r="Y34" s="197" t="s">
        <v>707</v>
      </c>
      <c r="Z34" s="151" t="s">
        <v>132</v>
      </c>
      <c r="AA34" s="151" t="s">
        <v>132</v>
      </c>
      <c r="AB34" s="151" t="s">
        <v>132</v>
      </c>
      <c r="AC34" s="151" t="s">
        <v>132</v>
      </c>
      <c r="AD34" s="151" t="s">
        <v>132</v>
      </c>
      <c r="AE34" s="151" t="s">
        <v>132</v>
      </c>
      <c r="AF34" s="151" t="s">
        <v>132</v>
      </c>
      <c r="AG34" s="151" t="s">
        <v>132</v>
      </c>
      <c r="AH34" s="151" t="s">
        <v>132</v>
      </c>
      <c r="AI34" s="239"/>
      <c r="AJ34" s="241">
        <f t="shared" si="12"/>
        <v>0.461538461538462</v>
      </c>
      <c r="AK34" s="147"/>
    </row>
    <row r="35" ht="42" hidden="1" customHeight="1" spans="1:37">
      <c r="A35" s="147">
        <v>14</v>
      </c>
      <c r="B35" s="148" t="s">
        <v>340</v>
      </c>
      <c r="C35" s="148" t="s">
        <v>708</v>
      </c>
      <c r="D35" s="148">
        <v>30</v>
      </c>
      <c r="E35" s="151" t="s">
        <v>125</v>
      </c>
      <c r="F35" s="147"/>
      <c r="G35" s="147"/>
      <c r="H35" s="147">
        <v>390</v>
      </c>
      <c r="I35" s="147">
        <f t="shared" si="13"/>
        <v>390</v>
      </c>
      <c r="J35" s="147"/>
      <c r="K35" s="147"/>
      <c r="L35" s="147">
        <v>190</v>
      </c>
      <c r="M35" s="147">
        <f t="shared" si="15"/>
        <v>580</v>
      </c>
      <c r="N35" s="151"/>
      <c r="O35" s="151"/>
      <c r="P35" s="151" t="s">
        <v>177</v>
      </c>
      <c r="Q35" s="194">
        <v>43344</v>
      </c>
      <c r="R35" s="194">
        <v>43374</v>
      </c>
      <c r="S35" s="196" t="s">
        <v>179</v>
      </c>
      <c r="T35" s="194">
        <v>43435</v>
      </c>
      <c r="U35" s="197" t="s">
        <v>709</v>
      </c>
      <c r="V35" s="196">
        <v>0</v>
      </c>
      <c r="W35" s="197" t="s">
        <v>710</v>
      </c>
      <c r="X35" s="196">
        <v>15902657981</v>
      </c>
      <c r="Y35" s="197" t="s">
        <v>711</v>
      </c>
      <c r="Z35" s="151" t="s">
        <v>182</v>
      </c>
      <c r="AA35" s="151" t="s">
        <v>182</v>
      </c>
      <c r="AB35" s="151" t="s">
        <v>182</v>
      </c>
      <c r="AC35" s="151" t="s">
        <v>182</v>
      </c>
      <c r="AD35" s="151" t="s">
        <v>182</v>
      </c>
      <c r="AE35" s="151" t="s">
        <v>182</v>
      </c>
      <c r="AF35" s="151" t="s">
        <v>182</v>
      </c>
      <c r="AG35" s="151" t="s">
        <v>182</v>
      </c>
      <c r="AH35" s="151" t="s">
        <v>182</v>
      </c>
      <c r="AI35" s="239"/>
      <c r="AJ35" s="241">
        <f t="shared" si="12"/>
        <v>0</v>
      </c>
      <c r="AK35" s="147"/>
    </row>
    <row r="36" hidden="1" spans="1:37">
      <c r="A36" s="147">
        <v>15</v>
      </c>
      <c r="B36" s="148" t="s">
        <v>712</v>
      </c>
      <c r="C36" s="148" t="s">
        <v>713</v>
      </c>
      <c r="D36" s="148">
        <v>30</v>
      </c>
      <c r="E36" s="151" t="s">
        <v>112</v>
      </c>
      <c r="F36" s="66" t="s">
        <v>113</v>
      </c>
      <c r="G36" s="132">
        <v>70</v>
      </c>
      <c r="H36" s="132">
        <f>G36+G37</f>
        <v>187</v>
      </c>
      <c r="I36" s="147">
        <f>H36+H38</f>
        <v>577</v>
      </c>
      <c r="J36" s="160">
        <v>125</v>
      </c>
      <c r="K36" s="160"/>
      <c r="L36" s="132"/>
      <c r="M36" s="132">
        <f t="shared" si="15"/>
        <v>312</v>
      </c>
      <c r="N36" s="151" t="s">
        <v>201</v>
      </c>
      <c r="O36" s="151" t="s">
        <v>262</v>
      </c>
      <c r="P36" s="151"/>
      <c r="Q36" s="198">
        <v>43101</v>
      </c>
      <c r="R36" s="198">
        <v>43101</v>
      </c>
      <c r="S36" s="199" t="s">
        <v>118</v>
      </c>
      <c r="T36" s="198">
        <v>43160</v>
      </c>
      <c r="U36" s="199"/>
      <c r="V36" s="199">
        <v>702</v>
      </c>
      <c r="W36" s="200" t="s">
        <v>714</v>
      </c>
      <c r="X36" s="199">
        <v>18386182038</v>
      </c>
      <c r="Y36" s="199" t="s">
        <v>715</v>
      </c>
      <c r="Z36" s="151"/>
      <c r="AA36" s="151"/>
      <c r="AB36" s="151"/>
      <c r="AC36" s="151"/>
      <c r="AD36" s="151"/>
      <c r="AE36" s="151"/>
      <c r="AF36" s="151"/>
      <c r="AG36" s="151"/>
      <c r="AH36" s="151"/>
      <c r="AI36" s="239"/>
      <c r="AJ36" s="234">
        <f t="shared" si="12"/>
        <v>2.25</v>
      </c>
      <c r="AK36" s="132"/>
    </row>
    <row r="37" hidden="1" spans="1:37">
      <c r="A37" s="147"/>
      <c r="B37" s="147"/>
      <c r="C37" s="147"/>
      <c r="D37" s="147"/>
      <c r="E37" s="152"/>
      <c r="F37" s="66" t="s">
        <v>124</v>
      </c>
      <c r="G37" s="132">
        <v>117</v>
      </c>
      <c r="H37" s="132"/>
      <c r="I37" s="147"/>
      <c r="J37" s="161"/>
      <c r="K37" s="161"/>
      <c r="L37" s="132"/>
      <c r="M37" s="132">
        <f t="shared" si="15"/>
        <v>0</v>
      </c>
      <c r="N37" s="152"/>
      <c r="O37" s="152"/>
      <c r="P37" s="152"/>
      <c r="Q37" s="201"/>
      <c r="R37" s="201"/>
      <c r="S37" s="201"/>
      <c r="T37" s="201"/>
      <c r="U37" s="201"/>
      <c r="V37" s="202"/>
      <c r="W37" s="202"/>
      <c r="X37" s="202"/>
      <c r="Y37" s="201"/>
      <c r="Z37" s="152"/>
      <c r="AA37" s="152"/>
      <c r="AB37" s="152"/>
      <c r="AC37" s="152"/>
      <c r="AD37" s="152"/>
      <c r="AE37" s="152"/>
      <c r="AF37" s="152"/>
      <c r="AG37" s="152"/>
      <c r="AH37" s="152"/>
      <c r="AI37" s="240"/>
      <c r="AJ37" s="234"/>
      <c r="AK37" s="132"/>
    </row>
    <row r="38" ht="24" hidden="1" spans="1:37">
      <c r="A38" s="147"/>
      <c r="B38" s="147"/>
      <c r="C38" s="147"/>
      <c r="D38" s="147"/>
      <c r="E38" s="151" t="s">
        <v>125</v>
      </c>
      <c r="F38" s="154"/>
      <c r="G38" s="154"/>
      <c r="H38" s="154">
        <v>390</v>
      </c>
      <c r="I38" s="147"/>
      <c r="J38" s="147"/>
      <c r="K38" s="147"/>
      <c r="L38" s="162">
        <v>190</v>
      </c>
      <c r="M38" s="154">
        <f t="shared" si="15"/>
        <v>580</v>
      </c>
      <c r="N38" s="151"/>
      <c r="O38" s="151"/>
      <c r="P38" s="151" t="s">
        <v>177</v>
      </c>
      <c r="Q38" s="194">
        <v>43282</v>
      </c>
      <c r="R38" s="194">
        <v>43313</v>
      </c>
      <c r="S38" s="196" t="s">
        <v>179</v>
      </c>
      <c r="T38" s="194">
        <v>43435</v>
      </c>
      <c r="U38" s="197" t="s">
        <v>716</v>
      </c>
      <c r="V38" s="201"/>
      <c r="W38" s="201"/>
      <c r="X38" s="201"/>
      <c r="Y38" s="197" t="s">
        <v>717</v>
      </c>
      <c r="Z38" s="163" t="s">
        <v>182</v>
      </c>
      <c r="AA38" s="163" t="s">
        <v>182</v>
      </c>
      <c r="AB38" s="163" t="s">
        <v>182</v>
      </c>
      <c r="AC38" s="163" t="s">
        <v>182</v>
      </c>
      <c r="AD38" s="163" t="s">
        <v>182</v>
      </c>
      <c r="AE38" s="163" t="s">
        <v>182</v>
      </c>
      <c r="AF38" s="163" t="s">
        <v>182</v>
      </c>
      <c r="AG38" s="163" t="s">
        <v>182</v>
      </c>
      <c r="AH38" s="163" t="s">
        <v>182</v>
      </c>
      <c r="AI38" s="239"/>
      <c r="AJ38" s="241">
        <f>V38/M38</f>
        <v>0</v>
      </c>
      <c r="AK38" s="154"/>
    </row>
    <row r="39" hidden="1" spans="1:37">
      <c r="A39" s="147">
        <v>16</v>
      </c>
      <c r="B39" s="148" t="s">
        <v>301</v>
      </c>
      <c r="C39" s="148" t="s">
        <v>718</v>
      </c>
      <c r="D39" s="148">
        <v>45</v>
      </c>
      <c r="E39" s="57" t="s">
        <v>112</v>
      </c>
      <c r="F39" s="66" t="s">
        <v>113</v>
      </c>
      <c r="G39" s="132">
        <v>86</v>
      </c>
      <c r="H39" s="132">
        <f>G39+G40</f>
        <v>203</v>
      </c>
      <c r="I39" s="147">
        <f>H39+H41</f>
        <v>593</v>
      </c>
      <c r="J39" s="160"/>
      <c r="K39" s="160"/>
      <c r="L39" s="132"/>
      <c r="M39" s="132">
        <f t="shared" si="15"/>
        <v>203</v>
      </c>
      <c r="N39" s="57"/>
      <c r="O39" s="57"/>
      <c r="P39" s="57"/>
      <c r="Q39" s="203">
        <v>43282</v>
      </c>
      <c r="R39" s="203">
        <v>43344</v>
      </c>
      <c r="S39" s="199" t="s">
        <v>118</v>
      </c>
      <c r="T39" s="198">
        <v>43466</v>
      </c>
      <c r="U39" s="199"/>
      <c r="V39" s="199">
        <v>0</v>
      </c>
      <c r="W39" s="200" t="s">
        <v>719</v>
      </c>
      <c r="X39" s="200">
        <v>15208589688</v>
      </c>
      <c r="Y39" s="200" t="s">
        <v>720</v>
      </c>
      <c r="Z39" s="57"/>
      <c r="AA39" s="57"/>
      <c r="AB39" s="57"/>
      <c r="AC39" s="57"/>
      <c r="AD39" s="57"/>
      <c r="AE39" s="57"/>
      <c r="AF39" s="57"/>
      <c r="AG39" s="57"/>
      <c r="AH39" s="57"/>
      <c r="AI39" s="83"/>
      <c r="AJ39" s="234">
        <f>V39/M39</f>
        <v>0</v>
      </c>
      <c r="AK39" s="132"/>
    </row>
    <row r="40" hidden="1" spans="1:37">
      <c r="A40" s="147"/>
      <c r="B40" s="147"/>
      <c r="C40" s="147"/>
      <c r="D40" s="147"/>
      <c r="E40" s="134"/>
      <c r="F40" s="66" t="s">
        <v>124</v>
      </c>
      <c r="G40" s="132">
        <v>117</v>
      </c>
      <c r="H40" s="132"/>
      <c r="I40" s="147"/>
      <c r="J40" s="161"/>
      <c r="K40" s="161"/>
      <c r="L40" s="132"/>
      <c r="M40" s="132">
        <f t="shared" si="15"/>
        <v>0</v>
      </c>
      <c r="N40" s="134"/>
      <c r="O40" s="134"/>
      <c r="P40" s="134"/>
      <c r="Q40" s="204"/>
      <c r="R40" s="204"/>
      <c r="S40" s="201"/>
      <c r="T40" s="201"/>
      <c r="U40" s="201"/>
      <c r="V40" s="202"/>
      <c r="W40" s="202"/>
      <c r="X40" s="202"/>
      <c r="Y40" s="208"/>
      <c r="Z40" s="134"/>
      <c r="AA40" s="134"/>
      <c r="AB40" s="134"/>
      <c r="AC40" s="134"/>
      <c r="AD40" s="134"/>
      <c r="AE40" s="134"/>
      <c r="AF40" s="134"/>
      <c r="AG40" s="134"/>
      <c r="AH40" s="134"/>
      <c r="AI40" s="236"/>
      <c r="AJ40" s="234"/>
      <c r="AK40" s="132"/>
    </row>
    <row r="41" ht="24" hidden="1" spans="1:37">
      <c r="A41" s="147"/>
      <c r="B41" s="147"/>
      <c r="C41" s="147"/>
      <c r="D41" s="147"/>
      <c r="E41" s="57" t="s">
        <v>125</v>
      </c>
      <c r="F41" s="132"/>
      <c r="G41" s="132"/>
      <c r="H41" s="132">
        <v>390</v>
      </c>
      <c r="I41" s="147"/>
      <c r="J41" s="147"/>
      <c r="K41" s="147"/>
      <c r="L41" s="132"/>
      <c r="M41" s="132">
        <f t="shared" si="15"/>
        <v>390</v>
      </c>
      <c r="N41" s="57"/>
      <c r="O41" s="57"/>
      <c r="P41" s="57"/>
      <c r="Q41" s="194">
        <v>43313</v>
      </c>
      <c r="R41" s="194">
        <v>43344</v>
      </c>
      <c r="S41" s="196" t="s">
        <v>179</v>
      </c>
      <c r="T41" s="194">
        <v>43435</v>
      </c>
      <c r="U41" s="197" t="s">
        <v>721</v>
      </c>
      <c r="V41" s="201"/>
      <c r="W41" s="201"/>
      <c r="X41" s="201"/>
      <c r="Y41" s="197" t="s">
        <v>720</v>
      </c>
      <c r="Z41" s="57" t="s">
        <v>306</v>
      </c>
      <c r="AA41" s="57" t="s">
        <v>306</v>
      </c>
      <c r="AB41" s="57" t="s">
        <v>306</v>
      </c>
      <c r="AC41" s="57" t="s">
        <v>306</v>
      </c>
      <c r="AD41" s="57" t="s">
        <v>306</v>
      </c>
      <c r="AE41" s="57" t="s">
        <v>306</v>
      </c>
      <c r="AF41" s="57" t="s">
        <v>306</v>
      </c>
      <c r="AG41" s="57" t="s">
        <v>306</v>
      </c>
      <c r="AH41" s="57" t="s">
        <v>306</v>
      </c>
      <c r="AI41" s="83"/>
      <c r="AJ41" s="234">
        <f>V41/M41</f>
        <v>0</v>
      </c>
      <c r="AK41" s="132"/>
    </row>
    <row r="42" hidden="1" spans="1:37">
      <c r="A42" s="147">
        <v>17</v>
      </c>
      <c r="B42" s="148" t="s">
        <v>722</v>
      </c>
      <c r="C42" s="148" t="s">
        <v>723</v>
      </c>
      <c r="D42" s="148">
        <v>30</v>
      </c>
      <c r="E42" s="151" t="s">
        <v>112</v>
      </c>
      <c r="F42" s="66" t="s">
        <v>113</v>
      </c>
      <c r="G42" s="132">
        <v>70</v>
      </c>
      <c r="H42" s="132">
        <f>G42+G43</f>
        <v>187</v>
      </c>
      <c r="I42" s="147">
        <f>H42+H44</f>
        <v>577</v>
      </c>
      <c r="J42" s="160"/>
      <c r="K42" s="160"/>
      <c r="L42" s="132"/>
      <c r="M42" s="132">
        <f t="shared" si="15"/>
        <v>187</v>
      </c>
      <c r="N42" s="151"/>
      <c r="O42" s="151"/>
      <c r="P42" s="151"/>
      <c r="Q42" s="198">
        <v>43313</v>
      </c>
      <c r="R42" s="203">
        <v>43405</v>
      </c>
      <c r="S42" s="199"/>
      <c r="T42" s="205">
        <v>43617</v>
      </c>
      <c r="U42" s="199"/>
      <c r="V42" s="199">
        <v>0</v>
      </c>
      <c r="W42" s="200" t="s">
        <v>724</v>
      </c>
      <c r="X42" s="199">
        <v>15085372222</v>
      </c>
      <c r="Y42" s="200" t="s">
        <v>725</v>
      </c>
      <c r="Z42" s="151"/>
      <c r="AA42" s="151"/>
      <c r="AB42" s="151"/>
      <c r="AC42" s="151"/>
      <c r="AD42" s="151"/>
      <c r="AE42" s="151"/>
      <c r="AF42" s="151"/>
      <c r="AG42" s="151"/>
      <c r="AH42" s="151"/>
      <c r="AI42" s="239"/>
      <c r="AJ42" s="234">
        <f>V42/M42</f>
        <v>0</v>
      </c>
      <c r="AK42" s="132"/>
    </row>
    <row r="43" hidden="1" spans="1:37">
      <c r="A43" s="147"/>
      <c r="B43" s="147"/>
      <c r="C43" s="147"/>
      <c r="D43" s="147"/>
      <c r="E43" s="152"/>
      <c r="F43" s="66" t="s">
        <v>124</v>
      </c>
      <c r="G43" s="132">
        <v>117</v>
      </c>
      <c r="H43" s="132"/>
      <c r="I43" s="147"/>
      <c r="J43" s="161"/>
      <c r="K43" s="161"/>
      <c r="L43" s="132"/>
      <c r="M43" s="132">
        <f t="shared" si="15"/>
        <v>0</v>
      </c>
      <c r="N43" s="152"/>
      <c r="O43" s="152"/>
      <c r="P43" s="152"/>
      <c r="Q43" s="206"/>
      <c r="R43" s="204"/>
      <c r="S43" s="201"/>
      <c r="T43" s="201"/>
      <c r="U43" s="201"/>
      <c r="V43" s="202"/>
      <c r="W43" s="202"/>
      <c r="X43" s="202"/>
      <c r="Y43" s="208"/>
      <c r="Z43" s="152"/>
      <c r="AA43" s="152"/>
      <c r="AB43" s="152"/>
      <c r="AC43" s="152"/>
      <c r="AD43" s="152"/>
      <c r="AE43" s="152"/>
      <c r="AF43" s="152"/>
      <c r="AG43" s="152"/>
      <c r="AH43" s="152"/>
      <c r="AI43" s="240"/>
      <c r="AJ43" s="234"/>
      <c r="AK43" s="132"/>
    </row>
    <row r="44" ht="24" hidden="1" spans="1:37">
      <c r="A44" s="147"/>
      <c r="B44" s="147"/>
      <c r="C44" s="147"/>
      <c r="D44" s="147"/>
      <c r="E44" s="151" t="s">
        <v>125</v>
      </c>
      <c r="F44" s="154"/>
      <c r="G44" s="154"/>
      <c r="H44" s="154">
        <v>390</v>
      </c>
      <c r="I44" s="147"/>
      <c r="J44" s="147"/>
      <c r="K44" s="147"/>
      <c r="L44" s="154"/>
      <c r="M44" s="154">
        <f t="shared" si="15"/>
        <v>390</v>
      </c>
      <c r="N44" s="151"/>
      <c r="O44" s="151"/>
      <c r="P44" s="151"/>
      <c r="Q44" s="195">
        <v>43358</v>
      </c>
      <c r="R44" s="195">
        <v>43388</v>
      </c>
      <c r="S44" s="196"/>
      <c r="T44" s="195">
        <v>43610</v>
      </c>
      <c r="U44" s="197" t="s">
        <v>290</v>
      </c>
      <c r="V44" s="201"/>
      <c r="W44" s="201"/>
      <c r="X44" s="201"/>
      <c r="Y44" s="197" t="s">
        <v>726</v>
      </c>
      <c r="Z44" s="151"/>
      <c r="AA44" s="151"/>
      <c r="AB44" s="151"/>
      <c r="AC44" s="151"/>
      <c r="AD44" s="151"/>
      <c r="AE44" s="151"/>
      <c r="AF44" s="151"/>
      <c r="AG44" s="151"/>
      <c r="AH44" s="151"/>
      <c r="AI44" s="239"/>
      <c r="AJ44" s="241">
        <f>V44/M44</f>
        <v>0</v>
      </c>
      <c r="AK44" s="154"/>
    </row>
    <row r="45" hidden="1" spans="1:37">
      <c r="A45" s="147">
        <v>18</v>
      </c>
      <c r="B45" s="148" t="s">
        <v>301</v>
      </c>
      <c r="C45" s="148" t="s">
        <v>727</v>
      </c>
      <c r="D45" s="148">
        <v>30</v>
      </c>
      <c r="E45" s="151" t="s">
        <v>112</v>
      </c>
      <c r="F45" s="66" t="s">
        <v>113</v>
      </c>
      <c r="G45" s="132">
        <v>70</v>
      </c>
      <c r="H45" s="132">
        <f>G45+G46</f>
        <v>187</v>
      </c>
      <c r="I45" s="147">
        <f>H45+H47</f>
        <v>577</v>
      </c>
      <c r="J45" s="160"/>
      <c r="K45" s="160"/>
      <c r="L45" s="132"/>
      <c r="M45" s="132">
        <f t="shared" si="15"/>
        <v>187</v>
      </c>
      <c r="N45" s="151"/>
      <c r="O45" s="151"/>
      <c r="P45" s="151"/>
      <c r="Q45" s="198">
        <v>43344</v>
      </c>
      <c r="R45" s="196"/>
      <c r="S45" s="196"/>
      <c r="T45" s="199" t="s">
        <v>728</v>
      </c>
      <c r="U45" s="196"/>
      <c r="V45" s="199">
        <v>0</v>
      </c>
      <c r="W45" s="200" t="s">
        <v>729</v>
      </c>
      <c r="X45" s="199">
        <v>13908417224</v>
      </c>
      <c r="Y45" s="200" t="s">
        <v>730</v>
      </c>
      <c r="Z45" s="151"/>
      <c r="AA45" s="151"/>
      <c r="AB45" s="151"/>
      <c r="AC45" s="151"/>
      <c r="AD45" s="151"/>
      <c r="AE45" s="151"/>
      <c r="AF45" s="151"/>
      <c r="AG45" s="151"/>
      <c r="AH45" s="151"/>
      <c r="AI45" s="239"/>
      <c r="AJ45" s="234">
        <f>V45/M45</f>
        <v>0</v>
      </c>
      <c r="AK45" s="132"/>
    </row>
    <row r="46" hidden="1" spans="1:37">
      <c r="A46" s="147"/>
      <c r="B46" s="147"/>
      <c r="C46" s="147"/>
      <c r="D46" s="147"/>
      <c r="E46" s="152"/>
      <c r="F46" s="66" t="s">
        <v>124</v>
      </c>
      <c r="G46" s="132">
        <v>117</v>
      </c>
      <c r="H46" s="132"/>
      <c r="I46" s="147"/>
      <c r="J46" s="161"/>
      <c r="K46" s="161"/>
      <c r="L46" s="132"/>
      <c r="M46" s="132">
        <f t="shared" si="15"/>
        <v>0</v>
      </c>
      <c r="N46" s="152"/>
      <c r="O46" s="152"/>
      <c r="P46" s="152"/>
      <c r="Q46" s="206"/>
      <c r="R46" s="196"/>
      <c r="S46" s="196"/>
      <c r="T46" s="201"/>
      <c r="U46" s="196"/>
      <c r="V46" s="202"/>
      <c r="W46" s="207"/>
      <c r="X46" s="202"/>
      <c r="Y46" s="208"/>
      <c r="Z46" s="152"/>
      <c r="AA46" s="152"/>
      <c r="AB46" s="152"/>
      <c r="AC46" s="152"/>
      <c r="AD46" s="152"/>
      <c r="AE46" s="152"/>
      <c r="AF46" s="152"/>
      <c r="AG46" s="152"/>
      <c r="AH46" s="152"/>
      <c r="AI46" s="240"/>
      <c r="AJ46" s="234"/>
      <c r="AK46" s="132"/>
    </row>
    <row r="47" ht="24" hidden="1" spans="1:37">
      <c r="A47" s="147"/>
      <c r="B47" s="147"/>
      <c r="C47" s="147"/>
      <c r="D47" s="147"/>
      <c r="E47" s="151" t="s">
        <v>125</v>
      </c>
      <c r="F47" s="154"/>
      <c r="G47" s="154"/>
      <c r="H47" s="154">
        <v>390</v>
      </c>
      <c r="I47" s="147"/>
      <c r="J47" s="147"/>
      <c r="K47" s="147"/>
      <c r="L47" s="154"/>
      <c r="M47" s="154">
        <f t="shared" si="15"/>
        <v>390</v>
      </c>
      <c r="N47" s="151"/>
      <c r="O47" s="151"/>
      <c r="P47" s="151" t="s">
        <v>177</v>
      </c>
      <c r="Q47" s="194">
        <v>43313</v>
      </c>
      <c r="R47" s="194">
        <v>43344</v>
      </c>
      <c r="S47" s="196" t="s">
        <v>179</v>
      </c>
      <c r="T47" s="194">
        <v>43435</v>
      </c>
      <c r="U47" s="197" t="s">
        <v>180</v>
      </c>
      <c r="V47" s="201"/>
      <c r="W47" s="208"/>
      <c r="X47" s="201"/>
      <c r="Y47" s="197" t="s">
        <v>717</v>
      </c>
      <c r="Z47" s="151" t="s">
        <v>182</v>
      </c>
      <c r="AA47" s="151" t="s">
        <v>182</v>
      </c>
      <c r="AB47" s="151" t="s">
        <v>182</v>
      </c>
      <c r="AC47" s="151" t="s">
        <v>182</v>
      </c>
      <c r="AD47" s="151" t="s">
        <v>182</v>
      </c>
      <c r="AE47" s="151" t="s">
        <v>182</v>
      </c>
      <c r="AF47" s="151" t="s">
        <v>182</v>
      </c>
      <c r="AG47" s="151" t="s">
        <v>182</v>
      </c>
      <c r="AH47" s="151" t="s">
        <v>182</v>
      </c>
      <c r="AI47" s="239"/>
      <c r="AJ47" s="241">
        <f>V47/M47</f>
        <v>0</v>
      </c>
      <c r="AK47" s="154"/>
    </row>
    <row r="48" ht="26" customHeight="1" spans="1:37">
      <c r="A48" s="149" t="s">
        <v>20</v>
      </c>
      <c r="B48" s="149" t="s">
        <v>28</v>
      </c>
      <c r="C48" s="150">
        <v>11</v>
      </c>
      <c r="D48" s="150"/>
      <c r="E48" s="123"/>
      <c r="F48" s="122"/>
      <c r="G48" s="122"/>
      <c r="H48" s="122">
        <f t="shared" ref="H48:M48" si="16">SUM(H49:H63)</f>
        <v>4429</v>
      </c>
      <c r="I48" s="122">
        <f t="shared" si="16"/>
        <v>4429</v>
      </c>
      <c r="J48" s="122">
        <f t="shared" si="16"/>
        <v>0</v>
      </c>
      <c r="K48" s="122">
        <f t="shared" si="16"/>
        <v>0</v>
      </c>
      <c r="L48" s="122">
        <f t="shared" si="16"/>
        <v>1790</v>
      </c>
      <c r="M48" s="122">
        <f t="shared" si="16"/>
        <v>6219</v>
      </c>
      <c r="N48" s="122"/>
      <c r="O48" s="122"/>
      <c r="P48" s="122"/>
      <c r="Q48" s="122"/>
      <c r="R48" s="122"/>
      <c r="S48" s="122"/>
      <c r="T48" s="122"/>
      <c r="U48" s="122"/>
      <c r="V48" s="122">
        <f>SUM(V49:V63)</f>
        <v>2880</v>
      </c>
      <c r="W48" s="69"/>
      <c r="X48" s="69"/>
      <c r="Y48" s="69"/>
      <c r="Z48" s="123"/>
      <c r="AA48" s="123"/>
      <c r="AB48" s="123"/>
      <c r="AC48" s="123"/>
      <c r="AD48" s="123"/>
      <c r="AE48" s="123"/>
      <c r="AF48" s="123"/>
      <c r="AG48" s="123"/>
      <c r="AH48" s="123"/>
      <c r="AI48" s="218"/>
      <c r="AJ48" s="228">
        <f>V48/M48</f>
        <v>0.463096960926194</v>
      </c>
      <c r="AK48" s="132"/>
    </row>
    <row r="49" hidden="1" spans="1:37">
      <c r="A49" s="147">
        <v>19</v>
      </c>
      <c r="B49" s="148" t="s">
        <v>164</v>
      </c>
      <c r="C49" s="148" t="s">
        <v>731</v>
      </c>
      <c r="D49" s="148">
        <v>30</v>
      </c>
      <c r="E49" s="57" t="s">
        <v>112</v>
      </c>
      <c r="F49" s="66" t="s">
        <v>113</v>
      </c>
      <c r="G49" s="132">
        <v>70</v>
      </c>
      <c r="H49" s="132">
        <f>G49+G50</f>
        <v>187</v>
      </c>
      <c r="I49" s="147">
        <f>H49+H51</f>
        <v>577</v>
      </c>
      <c r="J49" s="160"/>
      <c r="K49" s="160"/>
      <c r="L49" s="132"/>
      <c r="M49" s="132">
        <f t="shared" ref="M49:M63" si="17">H49+J49+K49+L49</f>
        <v>187</v>
      </c>
      <c r="N49" s="57"/>
      <c r="O49" s="57"/>
      <c r="P49" s="57"/>
      <c r="Q49" s="209" t="s">
        <v>417</v>
      </c>
      <c r="R49" s="209"/>
      <c r="S49" s="209"/>
      <c r="T49" s="209"/>
      <c r="U49" s="209"/>
      <c r="V49" s="209">
        <v>0</v>
      </c>
      <c r="W49" s="209" t="s">
        <v>732</v>
      </c>
      <c r="X49" s="209">
        <v>13781079228</v>
      </c>
      <c r="Y49" s="216" t="s">
        <v>733</v>
      </c>
      <c r="Z49" s="57"/>
      <c r="AA49" s="57"/>
      <c r="AB49" s="57"/>
      <c r="AC49" s="57"/>
      <c r="AD49" s="57"/>
      <c r="AE49" s="57"/>
      <c r="AF49" s="57"/>
      <c r="AG49" s="57"/>
      <c r="AH49" s="57"/>
      <c r="AI49" s="83"/>
      <c r="AJ49" s="234">
        <f>V49/M49</f>
        <v>0</v>
      </c>
      <c r="AK49" s="132"/>
    </row>
    <row r="50" hidden="1" spans="1:37">
      <c r="A50" s="147"/>
      <c r="B50" s="147"/>
      <c r="C50" s="147"/>
      <c r="D50" s="147"/>
      <c r="E50" s="134"/>
      <c r="F50" s="66" t="s">
        <v>124</v>
      </c>
      <c r="G50" s="132">
        <v>117</v>
      </c>
      <c r="H50" s="132"/>
      <c r="I50" s="147"/>
      <c r="J50" s="161"/>
      <c r="K50" s="161"/>
      <c r="L50" s="132"/>
      <c r="M50" s="132">
        <f t="shared" si="17"/>
        <v>0</v>
      </c>
      <c r="N50" s="134"/>
      <c r="O50" s="134"/>
      <c r="P50" s="134"/>
      <c r="Q50" s="210"/>
      <c r="R50" s="210"/>
      <c r="S50" s="210"/>
      <c r="T50" s="210"/>
      <c r="U50" s="210"/>
      <c r="V50" s="210"/>
      <c r="W50" s="211"/>
      <c r="X50" s="211"/>
      <c r="Y50" s="227"/>
      <c r="Z50" s="134"/>
      <c r="AA50" s="134"/>
      <c r="AB50" s="134"/>
      <c r="AC50" s="134"/>
      <c r="AD50" s="134"/>
      <c r="AE50" s="134"/>
      <c r="AF50" s="134"/>
      <c r="AG50" s="134"/>
      <c r="AH50" s="134"/>
      <c r="AI50" s="236"/>
      <c r="AJ50" s="234"/>
      <c r="AK50" s="132"/>
    </row>
    <row r="51" ht="33.75" hidden="1" spans="1:37">
      <c r="A51" s="147"/>
      <c r="B51" s="147"/>
      <c r="C51" s="147"/>
      <c r="D51" s="147"/>
      <c r="E51" s="151" t="s">
        <v>125</v>
      </c>
      <c r="F51" s="154"/>
      <c r="G51" s="154"/>
      <c r="H51" s="154">
        <v>390</v>
      </c>
      <c r="I51" s="147"/>
      <c r="J51" s="147"/>
      <c r="K51" s="147"/>
      <c r="L51" s="154"/>
      <c r="M51" s="154">
        <f t="shared" si="17"/>
        <v>390</v>
      </c>
      <c r="N51" s="151"/>
      <c r="O51" s="151"/>
      <c r="P51" s="151"/>
      <c r="Q51" s="212">
        <v>43252</v>
      </c>
      <c r="R51" s="212">
        <v>43374</v>
      </c>
      <c r="S51" s="213"/>
      <c r="T51" s="212">
        <v>43525</v>
      </c>
      <c r="U51" s="100" t="s">
        <v>734</v>
      </c>
      <c r="V51" s="213">
        <v>0</v>
      </c>
      <c r="W51" s="210"/>
      <c r="X51" s="210"/>
      <c r="Y51" s="100" t="s">
        <v>735</v>
      </c>
      <c r="Z51" s="151"/>
      <c r="AA51" s="151"/>
      <c r="AB51" s="151"/>
      <c r="AC51" s="151"/>
      <c r="AD51" s="151"/>
      <c r="AE51" s="151"/>
      <c r="AF51" s="151"/>
      <c r="AG51" s="151"/>
      <c r="AH51" s="151"/>
      <c r="AI51" s="239"/>
      <c r="AJ51" s="241">
        <f t="shared" ref="AJ51:AJ59" si="18">V51/M51</f>
        <v>0</v>
      </c>
      <c r="AK51" s="154"/>
    </row>
    <row r="52" ht="39" hidden="1" customHeight="1" spans="1:37">
      <c r="A52" s="147">
        <v>20</v>
      </c>
      <c r="B52" s="148" t="s">
        <v>392</v>
      </c>
      <c r="C52" s="148" t="s">
        <v>736</v>
      </c>
      <c r="D52" s="148">
        <v>30</v>
      </c>
      <c r="E52" s="151" t="s">
        <v>125</v>
      </c>
      <c r="F52" s="147"/>
      <c r="G52" s="147"/>
      <c r="H52" s="147">
        <v>390</v>
      </c>
      <c r="I52" s="147">
        <f t="shared" ref="I52:I58" si="19">H52</f>
        <v>390</v>
      </c>
      <c r="J52" s="147"/>
      <c r="K52" s="147"/>
      <c r="L52" s="147">
        <v>190</v>
      </c>
      <c r="M52" s="147">
        <f t="shared" si="17"/>
        <v>580</v>
      </c>
      <c r="N52" s="151"/>
      <c r="O52" s="151"/>
      <c r="P52" s="151" t="s">
        <v>177</v>
      </c>
      <c r="Q52" s="212">
        <v>43221</v>
      </c>
      <c r="R52" s="212">
        <v>43344</v>
      </c>
      <c r="S52" s="213" t="s">
        <v>179</v>
      </c>
      <c r="T52" s="212">
        <v>43435</v>
      </c>
      <c r="U52" s="100" t="s">
        <v>290</v>
      </c>
      <c r="V52" s="213">
        <v>406</v>
      </c>
      <c r="W52" s="213" t="s">
        <v>737</v>
      </c>
      <c r="X52" s="213">
        <v>18286756666</v>
      </c>
      <c r="Y52" s="100" t="s">
        <v>738</v>
      </c>
      <c r="Z52" s="151" t="s">
        <v>182</v>
      </c>
      <c r="AA52" s="151" t="s">
        <v>182</v>
      </c>
      <c r="AB52" s="151" t="s">
        <v>182</v>
      </c>
      <c r="AC52" s="151" t="s">
        <v>182</v>
      </c>
      <c r="AD52" s="151" t="s">
        <v>182</v>
      </c>
      <c r="AE52" s="151" t="s">
        <v>182</v>
      </c>
      <c r="AF52" s="151" t="s">
        <v>182</v>
      </c>
      <c r="AG52" s="151" t="s">
        <v>182</v>
      </c>
      <c r="AH52" s="151" t="s">
        <v>182</v>
      </c>
      <c r="AI52" s="239"/>
      <c r="AJ52" s="241">
        <f t="shared" si="18"/>
        <v>0.7</v>
      </c>
      <c r="AK52" s="147"/>
    </row>
    <row r="53" ht="39" hidden="1" customHeight="1" spans="1:37">
      <c r="A53" s="147">
        <v>21</v>
      </c>
      <c r="B53" s="148" t="s">
        <v>164</v>
      </c>
      <c r="C53" s="148" t="s">
        <v>165</v>
      </c>
      <c r="D53" s="148">
        <v>30</v>
      </c>
      <c r="E53" s="151" t="s">
        <v>125</v>
      </c>
      <c r="F53" s="154"/>
      <c r="G53" s="154"/>
      <c r="H53" s="154">
        <v>390</v>
      </c>
      <c r="I53" s="147">
        <f t="shared" si="19"/>
        <v>390</v>
      </c>
      <c r="J53" s="147"/>
      <c r="K53" s="147"/>
      <c r="L53" s="154">
        <v>190</v>
      </c>
      <c r="M53" s="154">
        <f t="shared" si="17"/>
        <v>580</v>
      </c>
      <c r="N53" s="151"/>
      <c r="O53" s="151"/>
      <c r="P53" s="151" t="s">
        <v>177</v>
      </c>
      <c r="Q53" s="212">
        <v>43221</v>
      </c>
      <c r="R53" s="212">
        <v>43374</v>
      </c>
      <c r="S53" s="213" t="s">
        <v>179</v>
      </c>
      <c r="T53" s="214">
        <v>43435</v>
      </c>
      <c r="U53" s="100" t="s">
        <v>734</v>
      </c>
      <c r="V53" s="213">
        <v>406</v>
      </c>
      <c r="W53" s="213" t="s">
        <v>169</v>
      </c>
      <c r="X53" s="213">
        <v>13885753233</v>
      </c>
      <c r="Y53" s="100" t="s">
        <v>739</v>
      </c>
      <c r="Z53" s="151" t="s">
        <v>182</v>
      </c>
      <c r="AA53" s="151" t="s">
        <v>182</v>
      </c>
      <c r="AB53" s="151" t="s">
        <v>182</v>
      </c>
      <c r="AC53" s="151" t="s">
        <v>182</v>
      </c>
      <c r="AD53" s="151" t="s">
        <v>182</v>
      </c>
      <c r="AE53" s="151" t="s">
        <v>182</v>
      </c>
      <c r="AF53" s="151" t="s">
        <v>182</v>
      </c>
      <c r="AG53" s="151" t="s">
        <v>182</v>
      </c>
      <c r="AH53" s="151" t="s">
        <v>182</v>
      </c>
      <c r="AI53" s="239"/>
      <c r="AJ53" s="241">
        <f t="shared" si="18"/>
        <v>0.7</v>
      </c>
      <c r="AK53" s="154"/>
    </row>
    <row r="54" ht="39" hidden="1" customHeight="1" spans="1:37">
      <c r="A54" s="147">
        <v>22</v>
      </c>
      <c r="B54" s="148" t="s">
        <v>740</v>
      </c>
      <c r="C54" s="148" t="s">
        <v>741</v>
      </c>
      <c r="D54" s="148">
        <v>50</v>
      </c>
      <c r="E54" s="151" t="s">
        <v>125</v>
      </c>
      <c r="F54" s="147"/>
      <c r="G54" s="147"/>
      <c r="H54" s="147">
        <v>390</v>
      </c>
      <c r="I54" s="147">
        <f t="shared" si="19"/>
        <v>390</v>
      </c>
      <c r="J54" s="147"/>
      <c r="K54" s="147"/>
      <c r="L54" s="147">
        <v>190</v>
      </c>
      <c r="M54" s="147">
        <f t="shared" si="17"/>
        <v>580</v>
      </c>
      <c r="N54" s="163" t="s">
        <v>201</v>
      </c>
      <c r="O54" s="163" t="s">
        <v>228</v>
      </c>
      <c r="P54" s="151" t="s">
        <v>177</v>
      </c>
      <c r="Q54" s="212">
        <v>43252</v>
      </c>
      <c r="R54" s="212">
        <v>43344</v>
      </c>
      <c r="S54" s="213" t="s">
        <v>179</v>
      </c>
      <c r="T54" s="214">
        <v>43435</v>
      </c>
      <c r="U54" s="100" t="s">
        <v>734</v>
      </c>
      <c r="V54" s="213">
        <v>406</v>
      </c>
      <c r="W54" s="213" t="s">
        <v>742</v>
      </c>
      <c r="X54" s="213">
        <v>13792110086</v>
      </c>
      <c r="Y54" s="100" t="s">
        <v>743</v>
      </c>
      <c r="Z54" s="151" t="s">
        <v>182</v>
      </c>
      <c r="AA54" s="151" t="s">
        <v>182</v>
      </c>
      <c r="AB54" s="151" t="s">
        <v>182</v>
      </c>
      <c r="AC54" s="151" t="s">
        <v>182</v>
      </c>
      <c r="AD54" s="151" t="s">
        <v>182</v>
      </c>
      <c r="AE54" s="151" t="s">
        <v>182</v>
      </c>
      <c r="AF54" s="151" t="s">
        <v>182</v>
      </c>
      <c r="AG54" s="151" t="s">
        <v>182</v>
      </c>
      <c r="AH54" s="151" t="s">
        <v>182</v>
      </c>
      <c r="AI54" s="239"/>
      <c r="AJ54" s="241">
        <f t="shared" si="18"/>
        <v>0.7</v>
      </c>
      <c r="AK54" s="147"/>
    </row>
    <row r="55" ht="39" hidden="1" customHeight="1" spans="1:37">
      <c r="A55" s="147">
        <v>23</v>
      </c>
      <c r="B55" s="148" t="s">
        <v>744</v>
      </c>
      <c r="C55" s="148" t="s">
        <v>745</v>
      </c>
      <c r="D55" s="148">
        <v>30</v>
      </c>
      <c r="E55" s="151" t="s">
        <v>125</v>
      </c>
      <c r="F55" s="154"/>
      <c r="G55" s="154"/>
      <c r="H55" s="154">
        <v>390</v>
      </c>
      <c r="I55" s="147">
        <f t="shared" si="19"/>
        <v>390</v>
      </c>
      <c r="J55" s="147"/>
      <c r="K55" s="147"/>
      <c r="L55" s="154">
        <v>190</v>
      </c>
      <c r="M55" s="154">
        <f t="shared" si="17"/>
        <v>580</v>
      </c>
      <c r="N55" s="151"/>
      <c r="O55" s="151"/>
      <c r="P55" s="151" t="s">
        <v>177</v>
      </c>
      <c r="Q55" s="212">
        <v>43221</v>
      </c>
      <c r="R55" s="212">
        <v>43313</v>
      </c>
      <c r="S55" s="213" t="s">
        <v>179</v>
      </c>
      <c r="T55" s="212">
        <v>43435</v>
      </c>
      <c r="U55" s="100" t="s">
        <v>290</v>
      </c>
      <c r="V55" s="213">
        <v>406</v>
      </c>
      <c r="W55" s="213" t="s">
        <v>746</v>
      </c>
      <c r="X55" s="213">
        <v>18311899999</v>
      </c>
      <c r="Y55" s="100" t="s">
        <v>747</v>
      </c>
      <c r="Z55" s="151" t="s">
        <v>182</v>
      </c>
      <c r="AA55" s="151" t="s">
        <v>182</v>
      </c>
      <c r="AB55" s="151" t="s">
        <v>182</v>
      </c>
      <c r="AC55" s="151" t="s">
        <v>182</v>
      </c>
      <c r="AD55" s="151" t="s">
        <v>182</v>
      </c>
      <c r="AE55" s="151" t="s">
        <v>182</v>
      </c>
      <c r="AF55" s="151" t="s">
        <v>182</v>
      </c>
      <c r="AG55" s="151" t="s">
        <v>182</v>
      </c>
      <c r="AH55" s="151" t="s">
        <v>182</v>
      </c>
      <c r="AI55" s="239"/>
      <c r="AJ55" s="241">
        <f t="shared" si="18"/>
        <v>0.7</v>
      </c>
      <c r="AK55" s="154"/>
    </row>
    <row r="56" ht="39" hidden="1" customHeight="1" spans="1:37">
      <c r="A56" s="147">
        <v>24</v>
      </c>
      <c r="B56" s="155" t="s">
        <v>605</v>
      </c>
      <c r="C56" s="155" t="s">
        <v>748</v>
      </c>
      <c r="D56" s="155">
        <v>30</v>
      </c>
      <c r="E56" s="156" t="s">
        <v>125</v>
      </c>
      <c r="F56" s="157"/>
      <c r="G56" s="157"/>
      <c r="H56" s="157">
        <v>390</v>
      </c>
      <c r="I56" s="147">
        <f t="shared" si="19"/>
        <v>390</v>
      </c>
      <c r="J56" s="147"/>
      <c r="K56" s="147"/>
      <c r="L56" s="157">
        <v>190</v>
      </c>
      <c r="M56" s="157">
        <f t="shared" si="17"/>
        <v>580</v>
      </c>
      <c r="N56" s="163" t="s">
        <v>201</v>
      </c>
      <c r="O56" s="163" t="s">
        <v>228</v>
      </c>
      <c r="P56" s="151" t="s">
        <v>177</v>
      </c>
      <c r="Q56" s="212">
        <v>43252</v>
      </c>
      <c r="R56" s="212">
        <v>43344</v>
      </c>
      <c r="S56" s="213" t="s">
        <v>179</v>
      </c>
      <c r="T56" s="212">
        <v>43435</v>
      </c>
      <c r="U56" s="100" t="s">
        <v>152</v>
      </c>
      <c r="V56" s="213">
        <v>300</v>
      </c>
      <c r="W56" s="213" t="s">
        <v>749</v>
      </c>
      <c r="X56" s="213">
        <v>15937116070</v>
      </c>
      <c r="Y56" s="100" t="s">
        <v>743</v>
      </c>
      <c r="Z56" s="151" t="s">
        <v>182</v>
      </c>
      <c r="AA56" s="151" t="s">
        <v>182</v>
      </c>
      <c r="AB56" s="151" t="s">
        <v>182</v>
      </c>
      <c r="AC56" s="151" t="s">
        <v>182</v>
      </c>
      <c r="AD56" s="151" t="s">
        <v>182</v>
      </c>
      <c r="AE56" s="151" t="s">
        <v>182</v>
      </c>
      <c r="AF56" s="151" t="s">
        <v>182</v>
      </c>
      <c r="AG56" s="151" t="s">
        <v>182</v>
      </c>
      <c r="AH56" s="151" t="s">
        <v>182</v>
      </c>
      <c r="AI56" s="242"/>
      <c r="AJ56" s="243">
        <f t="shared" si="18"/>
        <v>0.517241379310345</v>
      </c>
      <c r="AK56" s="157"/>
    </row>
    <row r="57" ht="39" hidden="1" customHeight="1" spans="1:37">
      <c r="A57" s="147">
        <v>25</v>
      </c>
      <c r="B57" s="148" t="s">
        <v>750</v>
      </c>
      <c r="C57" s="148" t="s">
        <v>751</v>
      </c>
      <c r="D57" s="148">
        <v>45</v>
      </c>
      <c r="E57" s="151" t="s">
        <v>125</v>
      </c>
      <c r="F57" s="147"/>
      <c r="G57" s="147"/>
      <c r="H57" s="147">
        <v>390</v>
      </c>
      <c r="I57" s="147">
        <f t="shared" si="19"/>
        <v>390</v>
      </c>
      <c r="J57" s="147"/>
      <c r="K57" s="147"/>
      <c r="L57" s="147">
        <v>190</v>
      </c>
      <c r="M57" s="147">
        <f t="shared" si="17"/>
        <v>580</v>
      </c>
      <c r="N57" s="151"/>
      <c r="O57" s="151"/>
      <c r="P57" s="151" t="s">
        <v>177</v>
      </c>
      <c r="Q57" s="212">
        <v>43221</v>
      </c>
      <c r="R57" s="212">
        <v>43313</v>
      </c>
      <c r="S57" s="213" t="s">
        <v>179</v>
      </c>
      <c r="T57" s="212">
        <v>43435</v>
      </c>
      <c r="U57" s="100" t="s">
        <v>290</v>
      </c>
      <c r="V57" s="213">
        <v>150</v>
      </c>
      <c r="W57" s="213" t="s">
        <v>752</v>
      </c>
      <c r="X57" s="213">
        <v>15008573366</v>
      </c>
      <c r="Y57" s="100" t="s">
        <v>753</v>
      </c>
      <c r="Z57" s="151" t="s">
        <v>182</v>
      </c>
      <c r="AA57" s="151" t="s">
        <v>182</v>
      </c>
      <c r="AB57" s="151" t="s">
        <v>182</v>
      </c>
      <c r="AC57" s="151" t="s">
        <v>182</v>
      </c>
      <c r="AD57" s="151" t="s">
        <v>182</v>
      </c>
      <c r="AE57" s="151" t="s">
        <v>182</v>
      </c>
      <c r="AF57" s="151" t="s">
        <v>182</v>
      </c>
      <c r="AG57" s="151" t="s">
        <v>182</v>
      </c>
      <c r="AH57" s="151" t="s">
        <v>182</v>
      </c>
      <c r="AI57" s="239"/>
      <c r="AJ57" s="241">
        <f t="shared" si="18"/>
        <v>0.258620689655172</v>
      </c>
      <c r="AK57" s="147"/>
    </row>
    <row r="58" ht="39" hidden="1" customHeight="1" spans="1:37">
      <c r="A58" s="147">
        <v>26</v>
      </c>
      <c r="B58" s="148" t="s">
        <v>486</v>
      </c>
      <c r="C58" s="148" t="s">
        <v>754</v>
      </c>
      <c r="D58" s="148">
        <v>45</v>
      </c>
      <c r="E58" s="151" t="s">
        <v>125</v>
      </c>
      <c r="F58" s="147"/>
      <c r="G58" s="147"/>
      <c r="H58" s="147">
        <v>343</v>
      </c>
      <c r="I58" s="147">
        <f t="shared" si="19"/>
        <v>343</v>
      </c>
      <c r="J58" s="147"/>
      <c r="K58" s="147"/>
      <c r="L58" s="147">
        <v>170</v>
      </c>
      <c r="M58" s="147">
        <f t="shared" si="17"/>
        <v>513</v>
      </c>
      <c r="N58" s="151"/>
      <c r="O58" s="151"/>
      <c r="P58" s="151" t="s">
        <v>177</v>
      </c>
      <c r="Q58" s="212">
        <v>43313</v>
      </c>
      <c r="R58" s="212">
        <v>43374</v>
      </c>
      <c r="S58" s="213" t="s">
        <v>179</v>
      </c>
      <c r="T58" s="212">
        <v>43435</v>
      </c>
      <c r="U58" s="100" t="s">
        <v>755</v>
      </c>
      <c r="V58" s="213">
        <v>250</v>
      </c>
      <c r="W58" s="100" t="s">
        <v>756</v>
      </c>
      <c r="X58" s="213">
        <v>15685827068</v>
      </c>
      <c r="Y58" s="100" t="s">
        <v>757</v>
      </c>
      <c r="Z58" s="151" t="s">
        <v>182</v>
      </c>
      <c r="AA58" s="151" t="s">
        <v>182</v>
      </c>
      <c r="AB58" s="151" t="s">
        <v>182</v>
      </c>
      <c r="AC58" s="151" t="s">
        <v>182</v>
      </c>
      <c r="AD58" s="151" t="s">
        <v>182</v>
      </c>
      <c r="AE58" s="151" t="s">
        <v>182</v>
      </c>
      <c r="AF58" s="151" t="s">
        <v>182</v>
      </c>
      <c r="AG58" s="151" t="s">
        <v>182</v>
      </c>
      <c r="AH58" s="151" t="s">
        <v>182</v>
      </c>
      <c r="AI58" s="239"/>
      <c r="AJ58" s="241">
        <f t="shared" si="18"/>
        <v>0.487329434697856</v>
      </c>
      <c r="AK58" s="147"/>
    </row>
    <row r="59" hidden="1" spans="1:37">
      <c r="A59" s="147">
        <v>27</v>
      </c>
      <c r="B59" s="148" t="s">
        <v>740</v>
      </c>
      <c r="C59" s="148" t="s">
        <v>758</v>
      </c>
      <c r="D59" s="148">
        <v>30</v>
      </c>
      <c r="E59" s="151" t="s">
        <v>112</v>
      </c>
      <c r="F59" s="66" t="s">
        <v>113</v>
      </c>
      <c r="G59" s="132">
        <v>70</v>
      </c>
      <c r="H59" s="132">
        <f>G59+G60</f>
        <v>187</v>
      </c>
      <c r="I59" s="148">
        <f>H59+H61</f>
        <v>577</v>
      </c>
      <c r="J59" s="164"/>
      <c r="K59" s="164"/>
      <c r="L59" s="132"/>
      <c r="M59" s="132">
        <f t="shared" si="17"/>
        <v>187</v>
      </c>
      <c r="N59" s="151"/>
      <c r="O59" s="151"/>
      <c r="P59" s="151"/>
      <c r="Q59" s="215">
        <v>43344</v>
      </c>
      <c r="R59" s="215">
        <v>43374</v>
      </c>
      <c r="S59" s="209"/>
      <c r="T59" s="215">
        <v>43435</v>
      </c>
      <c r="U59" s="209"/>
      <c r="V59" s="209">
        <v>0</v>
      </c>
      <c r="W59" s="216" t="s">
        <v>759</v>
      </c>
      <c r="X59" s="209">
        <v>18985359886</v>
      </c>
      <c r="Y59" s="209" t="s">
        <v>760</v>
      </c>
      <c r="Z59" s="151"/>
      <c r="AA59" s="151"/>
      <c r="AB59" s="151"/>
      <c r="AC59" s="151"/>
      <c r="AD59" s="151"/>
      <c r="AE59" s="151"/>
      <c r="AF59" s="151"/>
      <c r="AG59" s="151"/>
      <c r="AH59" s="151"/>
      <c r="AI59" s="239"/>
      <c r="AJ59" s="234">
        <f t="shared" si="18"/>
        <v>0</v>
      </c>
      <c r="AK59" s="132"/>
    </row>
    <row r="60" hidden="1" spans="1:37">
      <c r="A60" s="147"/>
      <c r="B60" s="148"/>
      <c r="C60" s="148"/>
      <c r="D60" s="148"/>
      <c r="E60" s="152"/>
      <c r="F60" s="66" t="s">
        <v>124</v>
      </c>
      <c r="G60" s="132">
        <v>117</v>
      </c>
      <c r="H60" s="132"/>
      <c r="I60" s="148"/>
      <c r="J60" s="165"/>
      <c r="K60" s="165"/>
      <c r="L60" s="132"/>
      <c r="M60" s="132">
        <f t="shared" si="17"/>
        <v>0</v>
      </c>
      <c r="N60" s="152"/>
      <c r="O60" s="152"/>
      <c r="P60" s="152"/>
      <c r="Q60" s="217"/>
      <c r="R60" s="217"/>
      <c r="S60" s="210"/>
      <c r="T60" s="217"/>
      <c r="U60" s="210"/>
      <c r="V60" s="210"/>
      <c r="W60" s="211"/>
      <c r="X60" s="211"/>
      <c r="Y60" s="210"/>
      <c r="Z60" s="152"/>
      <c r="AA60" s="152"/>
      <c r="AB60" s="152"/>
      <c r="AC60" s="152"/>
      <c r="AD60" s="152"/>
      <c r="AE60" s="152"/>
      <c r="AF60" s="152"/>
      <c r="AG60" s="152"/>
      <c r="AH60" s="152"/>
      <c r="AI60" s="240"/>
      <c r="AJ60" s="234"/>
      <c r="AK60" s="132"/>
    </row>
    <row r="61" ht="33.75" hidden="1" spans="1:37">
      <c r="A61" s="147"/>
      <c r="B61" s="148"/>
      <c r="C61" s="148"/>
      <c r="D61" s="148"/>
      <c r="E61" s="151" t="s">
        <v>125</v>
      </c>
      <c r="F61" s="147"/>
      <c r="G61" s="147"/>
      <c r="H61" s="147">
        <v>390</v>
      </c>
      <c r="I61" s="148"/>
      <c r="J61" s="148"/>
      <c r="K61" s="148"/>
      <c r="L61" s="147">
        <v>190</v>
      </c>
      <c r="M61" s="147">
        <f t="shared" si="17"/>
        <v>580</v>
      </c>
      <c r="N61" s="151"/>
      <c r="O61" s="151"/>
      <c r="P61" s="151" t="s">
        <v>177</v>
      </c>
      <c r="Q61" s="212">
        <v>43344</v>
      </c>
      <c r="R61" s="212">
        <v>43374</v>
      </c>
      <c r="S61" s="213" t="s">
        <v>179</v>
      </c>
      <c r="T61" s="212">
        <v>43435</v>
      </c>
      <c r="U61" s="100" t="s">
        <v>734</v>
      </c>
      <c r="V61" s="213">
        <v>406</v>
      </c>
      <c r="W61" s="210"/>
      <c r="X61" s="210"/>
      <c r="Y61" s="100" t="s">
        <v>757</v>
      </c>
      <c r="Z61" s="151" t="s">
        <v>182</v>
      </c>
      <c r="AA61" s="151" t="s">
        <v>182</v>
      </c>
      <c r="AB61" s="151" t="s">
        <v>182</v>
      </c>
      <c r="AC61" s="151" t="s">
        <v>182</v>
      </c>
      <c r="AD61" s="151" t="s">
        <v>182</v>
      </c>
      <c r="AE61" s="151" t="s">
        <v>182</v>
      </c>
      <c r="AF61" s="151" t="s">
        <v>182</v>
      </c>
      <c r="AG61" s="151" t="s">
        <v>182</v>
      </c>
      <c r="AH61" s="151" t="s">
        <v>182</v>
      </c>
      <c r="AI61" s="239"/>
      <c r="AJ61" s="241">
        <f t="shared" ref="AJ61:AJ66" si="20">V61/M61</f>
        <v>0.7</v>
      </c>
      <c r="AK61" s="147"/>
    </row>
    <row r="62" ht="41" hidden="1" customHeight="1" spans="1:37">
      <c r="A62" s="147">
        <v>28</v>
      </c>
      <c r="B62" s="148" t="s">
        <v>610</v>
      </c>
      <c r="C62" s="148" t="s">
        <v>761</v>
      </c>
      <c r="D62" s="148">
        <v>30</v>
      </c>
      <c r="E62" s="151" t="s">
        <v>125</v>
      </c>
      <c r="F62" s="147"/>
      <c r="G62" s="147"/>
      <c r="H62" s="147">
        <v>390</v>
      </c>
      <c r="I62" s="148">
        <f t="shared" ref="I62:I65" si="21">H62</f>
        <v>390</v>
      </c>
      <c r="J62" s="148"/>
      <c r="K62" s="148"/>
      <c r="L62" s="147">
        <v>190</v>
      </c>
      <c r="M62" s="147">
        <f t="shared" si="17"/>
        <v>580</v>
      </c>
      <c r="N62" s="151"/>
      <c r="O62" s="151"/>
      <c r="P62" s="151" t="s">
        <v>177</v>
      </c>
      <c r="Q62" s="212">
        <v>43344</v>
      </c>
      <c r="R62" s="212">
        <v>43374</v>
      </c>
      <c r="S62" s="213" t="s">
        <v>179</v>
      </c>
      <c r="T62" s="212">
        <v>43435</v>
      </c>
      <c r="U62" s="100" t="s">
        <v>762</v>
      </c>
      <c r="V62" s="213">
        <v>150</v>
      </c>
      <c r="W62" s="100" t="s">
        <v>763</v>
      </c>
      <c r="X62" s="213">
        <v>15111059666</v>
      </c>
      <c r="Y62" s="100" t="s">
        <v>757</v>
      </c>
      <c r="Z62" s="151" t="s">
        <v>182</v>
      </c>
      <c r="AA62" s="151" t="s">
        <v>182</v>
      </c>
      <c r="AB62" s="151" t="s">
        <v>182</v>
      </c>
      <c r="AC62" s="151" t="s">
        <v>182</v>
      </c>
      <c r="AD62" s="151" t="s">
        <v>182</v>
      </c>
      <c r="AE62" s="151" t="s">
        <v>182</v>
      </c>
      <c r="AF62" s="151" t="s">
        <v>182</v>
      </c>
      <c r="AG62" s="151" t="s">
        <v>182</v>
      </c>
      <c r="AH62" s="151" t="s">
        <v>182</v>
      </c>
      <c r="AI62" s="239"/>
      <c r="AJ62" s="241">
        <f t="shared" si="20"/>
        <v>0.258620689655172</v>
      </c>
      <c r="AK62" s="147"/>
    </row>
    <row r="63" ht="41" hidden="1" customHeight="1" spans="1:37">
      <c r="A63" s="147">
        <v>29</v>
      </c>
      <c r="B63" s="148" t="s">
        <v>764</v>
      </c>
      <c r="C63" s="153" t="s">
        <v>157</v>
      </c>
      <c r="D63" s="148">
        <v>50</v>
      </c>
      <c r="E63" s="57" t="s">
        <v>125</v>
      </c>
      <c r="F63" s="147"/>
      <c r="G63" s="147"/>
      <c r="H63" s="147">
        <v>202</v>
      </c>
      <c r="I63" s="148">
        <f t="shared" si="21"/>
        <v>202</v>
      </c>
      <c r="J63" s="148"/>
      <c r="K63" s="148"/>
      <c r="L63" s="147">
        <v>100</v>
      </c>
      <c r="M63" s="147">
        <f t="shared" si="17"/>
        <v>302</v>
      </c>
      <c r="N63" s="57"/>
      <c r="O63" s="57"/>
      <c r="P63" s="151" t="s">
        <v>177</v>
      </c>
      <c r="Q63" s="212">
        <v>43221</v>
      </c>
      <c r="R63" s="212">
        <v>43313</v>
      </c>
      <c r="S63" s="213" t="s">
        <v>179</v>
      </c>
      <c r="T63" s="212">
        <v>43435</v>
      </c>
      <c r="U63" s="100" t="s">
        <v>160</v>
      </c>
      <c r="V63" s="213"/>
      <c r="W63" s="213" t="s">
        <v>765</v>
      </c>
      <c r="X63" s="213">
        <v>18811080699</v>
      </c>
      <c r="Y63" s="100" t="s">
        <v>757</v>
      </c>
      <c r="Z63" s="151" t="s">
        <v>182</v>
      </c>
      <c r="AA63" s="151" t="s">
        <v>182</v>
      </c>
      <c r="AB63" s="151" t="s">
        <v>182</v>
      </c>
      <c r="AC63" s="151" t="s">
        <v>182</v>
      </c>
      <c r="AD63" s="151" t="s">
        <v>182</v>
      </c>
      <c r="AE63" s="151" t="s">
        <v>182</v>
      </c>
      <c r="AF63" s="151" t="s">
        <v>182</v>
      </c>
      <c r="AG63" s="151" t="s">
        <v>182</v>
      </c>
      <c r="AH63" s="151" t="s">
        <v>182</v>
      </c>
      <c r="AI63" s="83"/>
      <c r="AJ63" s="241">
        <f t="shared" si="20"/>
        <v>0</v>
      </c>
      <c r="AK63" s="147"/>
    </row>
    <row r="64" ht="26" customHeight="1" spans="1:37">
      <c r="A64" s="149" t="s">
        <v>29</v>
      </c>
      <c r="B64" s="149" t="s">
        <v>30</v>
      </c>
      <c r="C64" s="150">
        <v>4</v>
      </c>
      <c r="D64" s="150"/>
      <c r="E64" s="158"/>
      <c r="F64" s="150"/>
      <c r="G64" s="150"/>
      <c r="H64" s="150">
        <f t="shared" ref="H64:M64" si="22">SUM(H65:H71)</f>
        <v>1529</v>
      </c>
      <c r="I64" s="150">
        <f t="shared" si="22"/>
        <v>1529</v>
      </c>
      <c r="J64" s="150">
        <f t="shared" si="22"/>
        <v>0</v>
      </c>
      <c r="K64" s="150">
        <f t="shared" si="22"/>
        <v>0</v>
      </c>
      <c r="L64" s="150">
        <f t="shared" si="22"/>
        <v>370</v>
      </c>
      <c r="M64" s="150">
        <f t="shared" si="22"/>
        <v>1899</v>
      </c>
      <c r="N64" s="150"/>
      <c r="O64" s="150"/>
      <c r="P64" s="150"/>
      <c r="Q64" s="150"/>
      <c r="R64" s="150"/>
      <c r="S64" s="150"/>
      <c r="T64" s="150"/>
      <c r="U64" s="150"/>
      <c r="V64" s="150">
        <f>SUM(V65:V71)</f>
        <v>0</v>
      </c>
      <c r="W64" s="69"/>
      <c r="X64" s="69"/>
      <c r="Y64" s="69"/>
      <c r="Z64" s="158"/>
      <c r="AA64" s="158"/>
      <c r="AB64" s="158"/>
      <c r="AC64" s="158"/>
      <c r="AD64" s="158"/>
      <c r="AE64" s="158"/>
      <c r="AF64" s="158"/>
      <c r="AG64" s="158"/>
      <c r="AH64" s="158"/>
      <c r="AI64" s="244"/>
      <c r="AJ64" s="245">
        <f t="shared" si="20"/>
        <v>0</v>
      </c>
      <c r="AK64" s="148" t="s">
        <v>25</v>
      </c>
    </row>
    <row r="65" ht="36" hidden="1" customHeight="1" spans="1:37">
      <c r="A65" s="246">
        <v>30</v>
      </c>
      <c r="B65" s="247" t="s">
        <v>766</v>
      </c>
      <c r="C65" s="247" t="s">
        <v>767</v>
      </c>
      <c r="D65" s="247">
        <v>30</v>
      </c>
      <c r="E65" s="248" t="s">
        <v>125</v>
      </c>
      <c r="F65" s="246"/>
      <c r="G65" s="246"/>
      <c r="H65" s="246">
        <v>359</v>
      </c>
      <c r="I65" s="246">
        <f t="shared" si="21"/>
        <v>359</v>
      </c>
      <c r="J65" s="246"/>
      <c r="K65" s="246"/>
      <c r="L65" s="246">
        <v>180</v>
      </c>
      <c r="M65" s="246">
        <f t="shared" ref="M65:M71" si="23">H65+J65+K65+L65</f>
        <v>539</v>
      </c>
      <c r="N65" s="163" t="s">
        <v>201</v>
      </c>
      <c r="O65" s="163" t="s">
        <v>228</v>
      </c>
      <c r="P65" s="248" t="s">
        <v>177</v>
      </c>
      <c r="Q65" s="279">
        <v>43313</v>
      </c>
      <c r="R65" s="279">
        <v>43344</v>
      </c>
      <c r="S65" s="280" t="s">
        <v>179</v>
      </c>
      <c r="T65" s="279">
        <v>43405</v>
      </c>
      <c r="U65" s="88" t="s">
        <v>139</v>
      </c>
      <c r="V65" s="280"/>
      <c r="W65" s="280" t="s">
        <v>768</v>
      </c>
      <c r="X65" s="280">
        <v>15885235666</v>
      </c>
      <c r="Y65" s="88"/>
      <c r="Z65" s="248" t="s">
        <v>182</v>
      </c>
      <c r="AA65" s="248" t="s">
        <v>182</v>
      </c>
      <c r="AB65" s="248" t="s">
        <v>182</v>
      </c>
      <c r="AC65" s="248" t="s">
        <v>182</v>
      </c>
      <c r="AD65" s="248" t="s">
        <v>182</v>
      </c>
      <c r="AE65" s="248" t="s">
        <v>182</v>
      </c>
      <c r="AF65" s="248" t="s">
        <v>182</v>
      </c>
      <c r="AG65" s="248" t="s">
        <v>182</v>
      </c>
      <c r="AH65" s="248" t="s">
        <v>182</v>
      </c>
      <c r="AI65" s="85"/>
      <c r="AJ65" s="313">
        <f t="shared" si="20"/>
        <v>0</v>
      </c>
      <c r="AK65" s="246"/>
    </row>
    <row r="66" hidden="1" spans="1:37">
      <c r="A66" s="246">
        <v>31</v>
      </c>
      <c r="B66" s="247" t="s">
        <v>266</v>
      </c>
      <c r="C66" s="247" t="s">
        <v>769</v>
      </c>
      <c r="D66" s="247">
        <v>60</v>
      </c>
      <c r="E66" s="248" t="s">
        <v>112</v>
      </c>
      <c r="F66" s="66" t="s">
        <v>113</v>
      </c>
      <c r="G66" s="132">
        <v>86</v>
      </c>
      <c r="H66" s="132">
        <f>G66+G67</f>
        <v>203</v>
      </c>
      <c r="I66" s="246">
        <f>H66+H68</f>
        <v>577</v>
      </c>
      <c r="J66" s="271"/>
      <c r="K66" s="271"/>
      <c r="L66" s="132"/>
      <c r="M66" s="132">
        <f t="shared" si="23"/>
        <v>203</v>
      </c>
      <c r="N66" s="248"/>
      <c r="O66" s="248"/>
      <c r="P66" s="248"/>
      <c r="Q66" s="281">
        <v>43313</v>
      </c>
      <c r="R66" s="281">
        <v>43374</v>
      </c>
      <c r="S66" s="282"/>
      <c r="T66" s="281">
        <v>43586</v>
      </c>
      <c r="U66" s="282"/>
      <c r="V66" s="282"/>
      <c r="W66" s="93" t="s">
        <v>770</v>
      </c>
      <c r="X66" s="282">
        <v>13475210319</v>
      </c>
      <c r="Y66" s="93" t="s">
        <v>771</v>
      </c>
      <c r="Z66" s="248"/>
      <c r="AA66" s="248"/>
      <c r="AB66" s="248"/>
      <c r="AC66" s="248"/>
      <c r="AD66" s="248"/>
      <c r="AE66" s="248"/>
      <c r="AF66" s="248"/>
      <c r="AG66" s="248"/>
      <c r="AH66" s="248"/>
      <c r="AI66" s="85"/>
      <c r="AJ66" s="234">
        <f t="shared" si="20"/>
        <v>0</v>
      </c>
      <c r="AK66" s="132"/>
    </row>
    <row r="67" hidden="1" spans="1:37">
      <c r="A67" s="246"/>
      <c r="B67" s="246"/>
      <c r="C67" s="246"/>
      <c r="D67" s="246"/>
      <c r="E67" s="249"/>
      <c r="F67" s="66" t="s">
        <v>124</v>
      </c>
      <c r="G67" s="132">
        <v>117</v>
      </c>
      <c r="H67" s="132"/>
      <c r="I67" s="246"/>
      <c r="J67" s="272"/>
      <c r="K67" s="272"/>
      <c r="L67" s="132"/>
      <c r="M67" s="132">
        <f t="shared" si="23"/>
        <v>0</v>
      </c>
      <c r="N67" s="249"/>
      <c r="O67" s="249"/>
      <c r="P67" s="249"/>
      <c r="Q67" s="283"/>
      <c r="R67" s="283"/>
      <c r="S67" s="284"/>
      <c r="T67" s="283"/>
      <c r="U67" s="284"/>
      <c r="V67" s="284"/>
      <c r="W67" s="285"/>
      <c r="X67" s="285"/>
      <c r="Y67" s="95"/>
      <c r="Z67" s="249"/>
      <c r="AA67" s="249"/>
      <c r="AB67" s="249"/>
      <c r="AC67" s="249"/>
      <c r="AD67" s="249"/>
      <c r="AE67" s="249"/>
      <c r="AF67" s="249"/>
      <c r="AG67" s="249"/>
      <c r="AH67" s="249"/>
      <c r="AI67" s="314"/>
      <c r="AJ67" s="234"/>
      <c r="AK67" s="132"/>
    </row>
    <row r="68" ht="48" hidden="1" spans="1:37">
      <c r="A68" s="246"/>
      <c r="B68" s="246"/>
      <c r="C68" s="246"/>
      <c r="D68" s="246"/>
      <c r="E68" s="57" t="s">
        <v>125</v>
      </c>
      <c r="F68" s="132"/>
      <c r="G68" s="132"/>
      <c r="H68" s="132">
        <v>374</v>
      </c>
      <c r="I68" s="246"/>
      <c r="J68" s="246"/>
      <c r="K68" s="246"/>
      <c r="L68" s="132"/>
      <c r="M68" s="132">
        <f t="shared" si="23"/>
        <v>374</v>
      </c>
      <c r="N68" s="57"/>
      <c r="O68" s="57"/>
      <c r="P68" s="57"/>
      <c r="Q68" s="279">
        <v>43313</v>
      </c>
      <c r="R68" s="279">
        <v>43374</v>
      </c>
      <c r="S68" s="286" t="s">
        <v>772</v>
      </c>
      <c r="T68" s="279">
        <v>43586</v>
      </c>
      <c r="U68" s="88" t="s">
        <v>180</v>
      </c>
      <c r="V68" s="280"/>
      <c r="W68" s="284"/>
      <c r="X68" s="284"/>
      <c r="Y68" s="88" t="s">
        <v>771</v>
      </c>
      <c r="Z68" s="57"/>
      <c r="AA68" s="57"/>
      <c r="AB68" s="57"/>
      <c r="AC68" s="57"/>
      <c r="AD68" s="57"/>
      <c r="AE68" s="57"/>
      <c r="AF68" s="57"/>
      <c r="AG68" s="57"/>
      <c r="AH68" s="57"/>
      <c r="AI68" s="83"/>
      <c r="AJ68" s="234">
        <f>V68/M68</f>
        <v>0</v>
      </c>
      <c r="AK68" s="132"/>
    </row>
    <row r="69" ht="39" hidden="1" customHeight="1" spans="1:37">
      <c r="A69" s="250">
        <v>32</v>
      </c>
      <c r="B69" s="155" t="s">
        <v>266</v>
      </c>
      <c r="C69" s="155" t="s">
        <v>216</v>
      </c>
      <c r="D69" s="155">
        <v>45</v>
      </c>
      <c r="E69" s="156" t="s">
        <v>125</v>
      </c>
      <c r="F69" s="157"/>
      <c r="G69" s="157"/>
      <c r="H69" s="157">
        <v>390</v>
      </c>
      <c r="I69" s="250">
        <f>H69</f>
        <v>390</v>
      </c>
      <c r="J69" s="273"/>
      <c r="K69" s="273"/>
      <c r="L69" s="157">
        <v>190</v>
      </c>
      <c r="M69" s="157">
        <f t="shared" si="23"/>
        <v>580</v>
      </c>
      <c r="N69" s="156"/>
      <c r="O69" s="156"/>
      <c r="P69" s="156" t="s">
        <v>177</v>
      </c>
      <c r="Q69" s="283">
        <v>43313</v>
      </c>
      <c r="R69" s="279">
        <v>43344</v>
      </c>
      <c r="S69" s="280" t="s">
        <v>179</v>
      </c>
      <c r="T69" s="279">
        <v>43435</v>
      </c>
      <c r="U69" s="88" t="s">
        <v>180</v>
      </c>
      <c r="V69" s="280"/>
      <c r="W69" s="280" t="s">
        <v>773</v>
      </c>
      <c r="X69" s="280">
        <v>18863292975</v>
      </c>
      <c r="Y69" s="88" t="s">
        <v>774</v>
      </c>
      <c r="Z69" s="156" t="s">
        <v>182</v>
      </c>
      <c r="AA69" s="156" t="s">
        <v>182</v>
      </c>
      <c r="AB69" s="156" t="s">
        <v>182</v>
      </c>
      <c r="AC69" s="156" t="s">
        <v>182</v>
      </c>
      <c r="AD69" s="156" t="s">
        <v>182</v>
      </c>
      <c r="AE69" s="156" t="s">
        <v>182</v>
      </c>
      <c r="AF69" s="156" t="s">
        <v>182</v>
      </c>
      <c r="AG69" s="156" t="s">
        <v>182</v>
      </c>
      <c r="AH69" s="156" t="s">
        <v>182</v>
      </c>
      <c r="AI69" s="242"/>
      <c r="AJ69" s="243">
        <f>V69/M69</f>
        <v>0</v>
      </c>
      <c r="AK69" s="157"/>
    </row>
    <row r="70" ht="18" hidden="1" customHeight="1" spans="1:37">
      <c r="A70" s="147">
        <v>33</v>
      </c>
      <c r="B70" s="148" t="s">
        <v>775</v>
      </c>
      <c r="C70" s="148" t="s">
        <v>776</v>
      </c>
      <c r="D70" s="148">
        <v>45</v>
      </c>
      <c r="E70" s="151" t="s">
        <v>112</v>
      </c>
      <c r="F70" s="66" t="s">
        <v>113</v>
      </c>
      <c r="G70" s="132">
        <v>86</v>
      </c>
      <c r="H70" s="132">
        <f>G70+G71</f>
        <v>203</v>
      </c>
      <c r="I70" s="147">
        <f>H70</f>
        <v>203</v>
      </c>
      <c r="J70" s="160"/>
      <c r="K70" s="160"/>
      <c r="L70" s="132"/>
      <c r="M70" s="132">
        <f t="shared" si="23"/>
        <v>203</v>
      </c>
      <c r="N70" s="151"/>
      <c r="O70" s="151"/>
      <c r="P70" s="151"/>
      <c r="Q70" s="281">
        <v>43313</v>
      </c>
      <c r="R70" s="281">
        <v>43374</v>
      </c>
      <c r="S70" s="282"/>
      <c r="T70" s="281">
        <v>43617</v>
      </c>
      <c r="U70" s="282"/>
      <c r="V70" s="282"/>
      <c r="W70" s="93" t="s">
        <v>777</v>
      </c>
      <c r="X70" s="282">
        <v>15211777789</v>
      </c>
      <c r="Y70" s="93" t="s">
        <v>778</v>
      </c>
      <c r="Z70" s="151"/>
      <c r="AA70" s="151"/>
      <c r="AB70" s="151"/>
      <c r="AC70" s="151"/>
      <c r="AD70" s="151"/>
      <c r="AE70" s="151"/>
      <c r="AF70" s="151"/>
      <c r="AG70" s="151"/>
      <c r="AH70" s="151"/>
      <c r="AI70" s="239"/>
      <c r="AJ70" s="234">
        <f>V70/M70</f>
        <v>0</v>
      </c>
      <c r="AK70" s="132"/>
    </row>
    <row r="71" ht="18" hidden="1" customHeight="1" spans="1:37">
      <c r="A71" s="147"/>
      <c r="B71" s="147"/>
      <c r="C71" s="147"/>
      <c r="D71" s="147"/>
      <c r="E71" s="152"/>
      <c r="F71" s="66" t="s">
        <v>124</v>
      </c>
      <c r="G71" s="132">
        <v>117</v>
      </c>
      <c r="H71" s="132"/>
      <c r="I71" s="147"/>
      <c r="J71" s="161"/>
      <c r="K71" s="161"/>
      <c r="L71" s="132"/>
      <c r="M71" s="132">
        <f t="shared" si="23"/>
        <v>0</v>
      </c>
      <c r="N71" s="152"/>
      <c r="O71" s="152"/>
      <c r="P71" s="152"/>
      <c r="Q71" s="283"/>
      <c r="R71" s="283"/>
      <c r="S71" s="284"/>
      <c r="T71" s="284"/>
      <c r="U71" s="284"/>
      <c r="V71" s="284"/>
      <c r="W71" s="284"/>
      <c r="X71" s="284"/>
      <c r="Y71" s="95"/>
      <c r="Z71" s="152"/>
      <c r="AA71" s="152"/>
      <c r="AB71" s="152"/>
      <c r="AC71" s="152"/>
      <c r="AD71" s="152"/>
      <c r="AE71" s="152"/>
      <c r="AF71" s="152"/>
      <c r="AG71" s="152"/>
      <c r="AH71" s="152"/>
      <c r="AI71" s="240"/>
      <c r="AJ71" s="234"/>
      <c r="AK71" s="132"/>
    </row>
    <row r="72" ht="26" customHeight="1" spans="1:37">
      <c r="A72" s="149" t="s">
        <v>31</v>
      </c>
      <c r="B72" s="251" t="s">
        <v>32</v>
      </c>
      <c r="C72" s="252">
        <v>4</v>
      </c>
      <c r="D72" s="252"/>
      <c r="E72" s="253"/>
      <c r="F72" s="254"/>
      <c r="G72" s="254"/>
      <c r="H72" s="254">
        <f t="shared" ref="H72:M72" si="24">SUM(H73:H82)</f>
        <v>2137</v>
      </c>
      <c r="I72" s="254">
        <f t="shared" si="24"/>
        <v>2137</v>
      </c>
      <c r="J72" s="254">
        <f t="shared" si="24"/>
        <v>0</v>
      </c>
      <c r="K72" s="254">
        <f t="shared" si="24"/>
        <v>0</v>
      </c>
      <c r="L72" s="254">
        <f t="shared" si="24"/>
        <v>370</v>
      </c>
      <c r="M72" s="254">
        <f t="shared" si="24"/>
        <v>2507</v>
      </c>
      <c r="N72" s="254"/>
      <c r="O72" s="254"/>
      <c r="P72" s="254"/>
      <c r="Q72" s="254"/>
      <c r="R72" s="254"/>
      <c r="S72" s="254"/>
      <c r="T72" s="254"/>
      <c r="U72" s="254"/>
      <c r="V72" s="254">
        <f>SUM(V73:V82)</f>
        <v>754</v>
      </c>
      <c r="W72" s="69"/>
      <c r="X72" s="69"/>
      <c r="Y72" s="69"/>
      <c r="Z72" s="253"/>
      <c r="AA72" s="253"/>
      <c r="AB72" s="253"/>
      <c r="AC72" s="253"/>
      <c r="AD72" s="253"/>
      <c r="AE72" s="253"/>
      <c r="AF72" s="253"/>
      <c r="AG72" s="253"/>
      <c r="AH72" s="253"/>
      <c r="AI72" s="315"/>
      <c r="AJ72" s="316">
        <f>V72/M72</f>
        <v>0.300757877941763</v>
      </c>
      <c r="AK72" s="157"/>
    </row>
    <row r="73" hidden="1" spans="1:37">
      <c r="A73" s="250">
        <v>34</v>
      </c>
      <c r="B73" s="155" t="s">
        <v>779</v>
      </c>
      <c r="C73" s="155" t="s">
        <v>780</v>
      </c>
      <c r="D73" s="155">
        <v>45</v>
      </c>
      <c r="E73" s="57" t="s">
        <v>112</v>
      </c>
      <c r="F73" s="66" t="s">
        <v>113</v>
      </c>
      <c r="G73" s="132">
        <v>86</v>
      </c>
      <c r="H73" s="132">
        <f>G73+G74</f>
        <v>203</v>
      </c>
      <c r="I73" s="250">
        <f>H73+H75</f>
        <v>593</v>
      </c>
      <c r="J73" s="274"/>
      <c r="K73" s="274"/>
      <c r="L73" s="132"/>
      <c r="M73" s="132">
        <f t="shared" ref="M73:M82" si="25">H73+J73+K73+L73</f>
        <v>203</v>
      </c>
      <c r="N73" s="57"/>
      <c r="O73" s="57"/>
      <c r="P73" s="57"/>
      <c r="Q73" s="287">
        <v>43374</v>
      </c>
      <c r="R73" s="287">
        <v>43525</v>
      </c>
      <c r="S73" s="288"/>
      <c r="T73" s="287">
        <v>43586</v>
      </c>
      <c r="U73" s="288"/>
      <c r="V73" s="288"/>
      <c r="W73" s="288" t="s">
        <v>781</v>
      </c>
      <c r="X73" s="288">
        <v>13308571444</v>
      </c>
      <c r="Y73" s="311" t="s">
        <v>782</v>
      </c>
      <c r="Z73" s="57"/>
      <c r="AA73" s="57"/>
      <c r="AB73" s="57"/>
      <c r="AC73" s="57"/>
      <c r="AD73" s="57"/>
      <c r="AE73" s="57"/>
      <c r="AF73" s="57"/>
      <c r="AG73" s="57"/>
      <c r="AH73" s="57"/>
      <c r="AI73" s="83"/>
      <c r="AJ73" s="234">
        <f>V73/M73</f>
        <v>0</v>
      </c>
      <c r="AK73" s="132"/>
    </row>
    <row r="74" hidden="1" spans="1:37">
      <c r="A74" s="250"/>
      <c r="B74" s="250"/>
      <c r="C74" s="250"/>
      <c r="D74" s="250"/>
      <c r="E74" s="134"/>
      <c r="F74" s="66" t="s">
        <v>124</v>
      </c>
      <c r="G74" s="132">
        <v>117</v>
      </c>
      <c r="H74" s="132"/>
      <c r="I74" s="250"/>
      <c r="J74" s="273"/>
      <c r="K74" s="273"/>
      <c r="L74" s="132"/>
      <c r="M74" s="132">
        <f t="shared" si="25"/>
        <v>0</v>
      </c>
      <c r="N74" s="134"/>
      <c r="O74" s="134"/>
      <c r="P74" s="134"/>
      <c r="Q74" s="289"/>
      <c r="R74" s="289"/>
      <c r="S74" s="290"/>
      <c r="T74" s="289"/>
      <c r="U74" s="290"/>
      <c r="V74" s="290"/>
      <c r="W74" s="291"/>
      <c r="X74" s="291"/>
      <c r="Y74" s="312"/>
      <c r="Z74" s="134"/>
      <c r="AA74" s="134"/>
      <c r="AB74" s="134"/>
      <c r="AC74" s="134"/>
      <c r="AD74" s="134"/>
      <c r="AE74" s="134"/>
      <c r="AF74" s="134"/>
      <c r="AG74" s="134"/>
      <c r="AH74" s="134"/>
      <c r="AI74" s="236"/>
      <c r="AJ74" s="234"/>
      <c r="AK74" s="132"/>
    </row>
    <row r="75" ht="36" hidden="1" spans="1:37">
      <c r="A75" s="250"/>
      <c r="B75" s="250"/>
      <c r="C75" s="250"/>
      <c r="D75" s="250"/>
      <c r="E75" s="156" t="s">
        <v>125</v>
      </c>
      <c r="F75" s="157"/>
      <c r="G75" s="157"/>
      <c r="H75" s="157">
        <v>390</v>
      </c>
      <c r="I75" s="250"/>
      <c r="J75" s="273"/>
      <c r="K75" s="273"/>
      <c r="L75" s="157"/>
      <c r="M75" s="157">
        <f t="shared" si="25"/>
        <v>390</v>
      </c>
      <c r="N75" s="156"/>
      <c r="O75" s="156"/>
      <c r="P75" s="156"/>
      <c r="Q75" s="292">
        <v>43252</v>
      </c>
      <c r="R75" s="192">
        <v>43344</v>
      </c>
      <c r="S75" s="193"/>
      <c r="T75" s="192">
        <v>43586</v>
      </c>
      <c r="U75" s="69" t="s">
        <v>224</v>
      </c>
      <c r="V75" s="193"/>
      <c r="W75" s="290"/>
      <c r="X75" s="290"/>
      <c r="Y75" s="69" t="s">
        <v>726</v>
      </c>
      <c r="Z75" s="156"/>
      <c r="AA75" s="156"/>
      <c r="AB75" s="156"/>
      <c r="AC75" s="156"/>
      <c r="AD75" s="156"/>
      <c r="AE75" s="156"/>
      <c r="AF75" s="156"/>
      <c r="AG75" s="156"/>
      <c r="AH75" s="156"/>
      <c r="AI75" s="242"/>
      <c r="AJ75" s="243">
        <f>V75/M75</f>
        <v>0</v>
      </c>
      <c r="AK75" s="157"/>
    </row>
    <row r="76" ht="24" hidden="1" spans="1:37">
      <c r="A76" s="250">
        <v>35</v>
      </c>
      <c r="B76" s="155" t="s">
        <v>779</v>
      </c>
      <c r="C76" s="155" t="s">
        <v>783</v>
      </c>
      <c r="D76" s="155">
        <v>30</v>
      </c>
      <c r="E76" s="57" t="s">
        <v>125</v>
      </c>
      <c r="F76" s="132"/>
      <c r="G76" s="132"/>
      <c r="H76" s="132">
        <v>390</v>
      </c>
      <c r="I76" s="250">
        <f>H76+H77</f>
        <v>577</v>
      </c>
      <c r="J76" s="250"/>
      <c r="K76" s="250"/>
      <c r="L76" s="132"/>
      <c r="M76" s="132">
        <f t="shared" si="25"/>
        <v>390</v>
      </c>
      <c r="N76" s="57"/>
      <c r="O76" s="57"/>
      <c r="P76" s="57" t="s">
        <v>177</v>
      </c>
      <c r="Q76" s="192">
        <v>43252</v>
      </c>
      <c r="R76" s="293">
        <v>43374</v>
      </c>
      <c r="S76" s="293" t="s">
        <v>179</v>
      </c>
      <c r="T76" s="293">
        <v>43435</v>
      </c>
      <c r="U76" s="294" t="s">
        <v>191</v>
      </c>
      <c r="V76" s="295">
        <v>377</v>
      </c>
      <c r="W76" s="193" t="s">
        <v>784</v>
      </c>
      <c r="X76" s="193">
        <v>13709455999</v>
      </c>
      <c r="Y76" s="69" t="s">
        <v>785</v>
      </c>
      <c r="Z76" s="57" t="s">
        <v>182</v>
      </c>
      <c r="AA76" s="57" t="s">
        <v>182</v>
      </c>
      <c r="AB76" s="57" t="s">
        <v>182</v>
      </c>
      <c r="AC76" s="57" t="s">
        <v>182</v>
      </c>
      <c r="AD76" s="57" t="s">
        <v>182</v>
      </c>
      <c r="AE76" s="57" t="s">
        <v>182</v>
      </c>
      <c r="AF76" s="57" t="s">
        <v>182</v>
      </c>
      <c r="AG76" s="57" t="s">
        <v>182</v>
      </c>
      <c r="AH76" s="57" t="s">
        <v>182</v>
      </c>
      <c r="AI76" s="83"/>
      <c r="AJ76" s="234">
        <f>V76/M76</f>
        <v>0.966666666666667</v>
      </c>
      <c r="AK76" s="132"/>
    </row>
    <row r="77" hidden="1" spans="1:37">
      <c r="A77" s="250"/>
      <c r="B77" s="250"/>
      <c r="C77" s="250"/>
      <c r="D77" s="250"/>
      <c r="E77" s="255" t="s">
        <v>112</v>
      </c>
      <c r="F77" s="66" t="s">
        <v>113</v>
      </c>
      <c r="G77" s="132">
        <v>70</v>
      </c>
      <c r="H77" s="132">
        <f>G77+G78</f>
        <v>187</v>
      </c>
      <c r="I77" s="250"/>
      <c r="J77" s="250"/>
      <c r="K77" s="250"/>
      <c r="L77" s="132">
        <v>90</v>
      </c>
      <c r="M77" s="132">
        <f t="shared" si="25"/>
        <v>277</v>
      </c>
      <c r="N77" s="255"/>
      <c r="O77" s="255"/>
      <c r="P77" s="255" t="s">
        <v>313</v>
      </c>
      <c r="Q77" s="192">
        <v>43344</v>
      </c>
      <c r="R77" s="192">
        <v>43374</v>
      </c>
      <c r="S77" s="296" t="s">
        <v>118</v>
      </c>
      <c r="T77" s="192">
        <v>43435</v>
      </c>
      <c r="U77" s="294"/>
      <c r="V77" s="295"/>
      <c r="W77" s="193"/>
      <c r="X77" s="193"/>
      <c r="Y77" s="69" t="s">
        <v>786</v>
      </c>
      <c r="Z77" s="255"/>
      <c r="AA77" s="255"/>
      <c r="AB77" s="255"/>
      <c r="AC77" s="255"/>
      <c r="AD77" s="255"/>
      <c r="AE77" s="255"/>
      <c r="AF77" s="255"/>
      <c r="AG77" s="255"/>
      <c r="AH77" s="255"/>
      <c r="AI77" s="317"/>
      <c r="AJ77" s="234">
        <f>V77/M77</f>
        <v>0</v>
      </c>
      <c r="AK77" s="132"/>
    </row>
    <row r="78" hidden="1" spans="1:37">
      <c r="A78" s="250"/>
      <c r="B78" s="250"/>
      <c r="C78" s="250"/>
      <c r="D78" s="250"/>
      <c r="E78" s="256"/>
      <c r="F78" s="66" t="s">
        <v>124</v>
      </c>
      <c r="G78" s="132">
        <v>117</v>
      </c>
      <c r="H78" s="132"/>
      <c r="I78" s="250"/>
      <c r="J78" s="250"/>
      <c r="K78" s="250"/>
      <c r="L78" s="132"/>
      <c r="M78" s="132">
        <f t="shared" si="25"/>
        <v>0</v>
      </c>
      <c r="N78" s="256"/>
      <c r="O78" s="256"/>
      <c r="P78" s="256"/>
      <c r="Q78" s="192"/>
      <c r="R78" s="192"/>
      <c r="S78" s="292"/>
      <c r="T78" s="192"/>
      <c r="U78" s="294"/>
      <c r="V78" s="295"/>
      <c r="W78" s="193"/>
      <c r="X78" s="193"/>
      <c r="Y78" s="69"/>
      <c r="Z78" s="256"/>
      <c r="AA78" s="256"/>
      <c r="AB78" s="256"/>
      <c r="AC78" s="256"/>
      <c r="AD78" s="256"/>
      <c r="AE78" s="256"/>
      <c r="AF78" s="256"/>
      <c r="AG78" s="256"/>
      <c r="AH78" s="256"/>
      <c r="AI78" s="318"/>
      <c r="AJ78" s="234"/>
      <c r="AK78" s="132"/>
    </row>
    <row r="79" ht="48" hidden="1" spans="1:37">
      <c r="A79" s="250">
        <v>36</v>
      </c>
      <c r="B79" s="155" t="s">
        <v>779</v>
      </c>
      <c r="C79" s="155" t="s">
        <v>787</v>
      </c>
      <c r="D79" s="155">
        <v>45</v>
      </c>
      <c r="E79" s="156" t="s">
        <v>125</v>
      </c>
      <c r="F79" s="157"/>
      <c r="G79" s="157"/>
      <c r="H79" s="157">
        <v>390</v>
      </c>
      <c r="I79" s="250">
        <f>H79</f>
        <v>390</v>
      </c>
      <c r="J79" s="273"/>
      <c r="K79" s="273"/>
      <c r="L79" s="157"/>
      <c r="M79" s="157">
        <f t="shared" si="25"/>
        <v>390</v>
      </c>
      <c r="N79" s="156"/>
      <c r="O79" s="156"/>
      <c r="P79" s="156"/>
      <c r="Q79" s="292">
        <v>43252</v>
      </c>
      <c r="R79" s="192">
        <v>43344</v>
      </c>
      <c r="S79" s="193"/>
      <c r="T79" s="192">
        <v>43617</v>
      </c>
      <c r="U79" s="69" t="s">
        <v>224</v>
      </c>
      <c r="V79" s="193"/>
      <c r="W79" s="193" t="s">
        <v>781</v>
      </c>
      <c r="X79" s="193">
        <v>13308571444</v>
      </c>
      <c r="Y79" s="69" t="s">
        <v>788</v>
      </c>
      <c r="Z79" s="156"/>
      <c r="AA79" s="156"/>
      <c r="AB79" s="156"/>
      <c r="AC79" s="156"/>
      <c r="AD79" s="156"/>
      <c r="AE79" s="156"/>
      <c r="AF79" s="156"/>
      <c r="AG79" s="156"/>
      <c r="AH79" s="156"/>
      <c r="AI79" s="242"/>
      <c r="AJ79" s="243">
        <f>V79/M79</f>
        <v>0</v>
      </c>
      <c r="AK79" s="157"/>
    </row>
    <row r="80" hidden="1" spans="1:37">
      <c r="A80" s="250">
        <v>37</v>
      </c>
      <c r="B80" s="155" t="s">
        <v>779</v>
      </c>
      <c r="C80" s="155" t="s">
        <v>789</v>
      </c>
      <c r="D80" s="155">
        <v>30</v>
      </c>
      <c r="E80" s="156" t="s">
        <v>112</v>
      </c>
      <c r="F80" s="66" t="s">
        <v>113</v>
      </c>
      <c r="G80" s="132">
        <v>70</v>
      </c>
      <c r="H80" s="132">
        <f>G80+G81</f>
        <v>187</v>
      </c>
      <c r="I80" s="250">
        <f>H80+H82</f>
        <v>577</v>
      </c>
      <c r="J80" s="275"/>
      <c r="K80" s="275"/>
      <c r="L80" s="132">
        <v>90</v>
      </c>
      <c r="M80" s="132">
        <f t="shared" si="25"/>
        <v>277</v>
      </c>
      <c r="N80" s="156"/>
      <c r="O80" s="156"/>
      <c r="P80" s="156" t="s">
        <v>313</v>
      </c>
      <c r="Q80" s="297">
        <v>43221</v>
      </c>
      <c r="R80" s="297">
        <v>43344</v>
      </c>
      <c r="S80" s="288"/>
      <c r="T80" s="296">
        <v>43435</v>
      </c>
      <c r="U80" s="298"/>
      <c r="V80" s="288">
        <v>377</v>
      </c>
      <c r="W80" s="288" t="s">
        <v>790</v>
      </c>
      <c r="X80" s="288">
        <v>18286784888</v>
      </c>
      <c r="Y80" s="311" t="s">
        <v>739</v>
      </c>
      <c r="Z80" s="156"/>
      <c r="AA80" s="156"/>
      <c r="AB80" s="156"/>
      <c r="AC80" s="156"/>
      <c r="AD80" s="156"/>
      <c r="AE80" s="156"/>
      <c r="AF80" s="156"/>
      <c r="AG80" s="156"/>
      <c r="AH80" s="156"/>
      <c r="AI80" s="242"/>
      <c r="AJ80" s="234">
        <f>V80/M80</f>
        <v>1.36101083032491</v>
      </c>
      <c r="AK80" s="132"/>
    </row>
    <row r="81" hidden="1" spans="1:37">
      <c r="A81" s="250"/>
      <c r="B81" s="250"/>
      <c r="C81" s="250"/>
      <c r="D81" s="250"/>
      <c r="E81" s="257"/>
      <c r="F81" s="66" t="s">
        <v>124</v>
      </c>
      <c r="G81" s="132">
        <v>117</v>
      </c>
      <c r="H81" s="132"/>
      <c r="I81" s="250"/>
      <c r="J81" s="273"/>
      <c r="K81" s="273"/>
      <c r="L81" s="132"/>
      <c r="M81" s="132">
        <f t="shared" si="25"/>
        <v>0</v>
      </c>
      <c r="N81" s="257"/>
      <c r="O81" s="257"/>
      <c r="P81" s="257"/>
      <c r="Q81" s="292"/>
      <c r="R81" s="292">
        <v>43344</v>
      </c>
      <c r="S81" s="290"/>
      <c r="T81" s="290"/>
      <c r="U81" s="298"/>
      <c r="V81" s="290"/>
      <c r="W81" s="291"/>
      <c r="X81" s="291"/>
      <c r="Y81" s="312"/>
      <c r="Z81" s="257"/>
      <c r="AA81" s="257"/>
      <c r="AB81" s="257"/>
      <c r="AC81" s="257"/>
      <c r="AD81" s="257"/>
      <c r="AE81" s="257"/>
      <c r="AF81" s="257"/>
      <c r="AG81" s="257"/>
      <c r="AH81" s="257"/>
      <c r="AI81" s="319"/>
      <c r="AJ81" s="234"/>
      <c r="AK81" s="132"/>
    </row>
    <row r="82" ht="24" hidden="1" spans="1:37">
      <c r="A82" s="250"/>
      <c r="B82" s="250"/>
      <c r="C82" s="250"/>
      <c r="D82" s="250"/>
      <c r="E82" s="156" t="s">
        <v>125</v>
      </c>
      <c r="F82" s="157"/>
      <c r="G82" s="157"/>
      <c r="H82" s="157">
        <v>390</v>
      </c>
      <c r="I82" s="250"/>
      <c r="J82" s="250"/>
      <c r="K82" s="250"/>
      <c r="L82" s="157">
        <v>190</v>
      </c>
      <c r="M82" s="157">
        <f t="shared" si="25"/>
        <v>580</v>
      </c>
      <c r="N82" s="156"/>
      <c r="O82" s="156"/>
      <c r="P82" s="163" t="s">
        <v>177</v>
      </c>
      <c r="Q82" s="192">
        <v>43282</v>
      </c>
      <c r="R82" s="192">
        <v>43344</v>
      </c>
      <c r="S82" s="293" t="s">
        <v>179</v>
      </c>
      <c r="T82" s="192">
        <v>43435</v>
      </c>
      <c r="U82" s="69" t="s">
        <v>139</v>
      </c>
      <c r="V82" s="193"/>
      <c r="W82" s="290"/>
      <c r="X82" s="290"/>
      <c r="Y82" s="193" t="s">
        <v>785</v>
      </c>
      <c r="Z82" s="57" t="s">
        <v>182</v>
      </c>
      <c r="AA82" s="57" t="s">
        <v>182</v>
      </c>
      <c r="AB82" s="57" t="s">
        <v>182</v>
      </c>
      <c r="AC82" s="57" t="s">
        <v>182</v>
      </c>
      <c r="AD82" s="57" t="s">
        <v>182</v>
      </c>
      <c r="AE82" s="57" t="s">
        <v>182</v>
      </c>
      <c r="AF82" s="57" t="s">
        <v>182</v>
      </c>
      <c r="AG82" s="57" t="s">
        <v>182</v>
      </c>
      <c r="AH82" s="57" t="s">
        <v>182</v>
      </c>
      <c r="AI82" s="242"/>
      <c r="AJ82" s="243">
        <f>V82/M82</f>
        <v>0</v>
      </c>
      <c r="AK82" s="157"/>
    </row>
    <row r="83" ht="26" customHeight="1" spans="1:37">
      <c r="A83" s="258" t="s">
        <v>33</v>
      </c>
      <c r="B83" s="258" t="s">
        <v>34</v>
      </c>
      <c r="C83" s="259">
        <v>3</v>
      </c>
      <c r="D83" s="259"/>
      <c r="E83" s="253"/>
      <c r="F83" s="254"/>
      <c r="G83" s="254"/>
      <c r="H83" s="254">
        <f t="shared" ref="H83:M83" si="26">SUM(H84:H89)</f>
        <v>203</v>
      </c>
      <c r="I83" s="254">
        <f t="shared" si="26"/>
        <v>203</v>
      </c>
      <c r="J83" s="254">
        <f t="shared" si="26"/>
        <v>200</v>
      </c>
      <c r="K83" s="254">
        <f t="shared" si="26"/>
        <v>0</v>
      </c>
      <c r="L83" s="254">
        <f t="shared" si="26"/>
        <v>676</v>
      </c>
      <c r="M83" s="254">
        <f t="shared" si="26"/>
        <v>1079</v>
      </c>
      <c r="N83" s="254"/>
      <c r="O83" s="254"/>
      <c r="P83" s="254"/>
      <c r="Q83" s="254"/>
      <c r="R83" s="254"/>
      <c r="S83" s="254"/>
      <c r="T83" s="254"/>
      <c r="U83" s="254"/>
      <c r="V83" s="254">
        <f>SUM(V84:V89)</f>
        <v>0</v>
      </c>
      <c r="W83" s="69"/>
      <c r="X83" s="69"/>
      <c r="Y83" s="69"/>
      <c r="Z83" s="253"/>
      <c r="AA83" s="253"/>
      <c r="AB83" s="253"/>
      <c r="AC83" s="253"/>
      <c r="AD83" s="253"/>
      <c r="AE83" s="253"/>
      <c r="AF83" s="253"/>
      <c r="AG83" s="253"/>
      <c r="AH83" s="253"/>
      <c r="AI83" s="315"/>
      <c r="AJ83" s="316">
        <f>V83/M83</f>
        <v>0</v>
      </c>
      <c r="AK83" s="320" t="s">
        <v>25</v>
      </c>
    </row>
    <row r="84" ht="30" hidden="1" customHeight="1" spans="1:37">
      <c r="A84" s="250">
        <v>38</v>
      </c>
      <c r="B84" s="155" t="s">
        <v>171</v>
      </c>
      <c r="C84" s="155" t="s">
        <v>791</v>
      </c>
      <c r="D84" s="155">
        <v>45</v>
      </c>
      <c r="E84" s="156" t="s">
        <v>112</v>
      </c>
      <c r="F84" s="66" t="s">
        <v>113</v>
      </c>
      <c r="G84" s="132">
        <v>86</v>
      </c>
      <c r="H84" s="132">
        <f>G84+G85</f>
        <v>203</v>
      </c>
      <c r="I84" s="155">
        <f>H84</f>
        <v>203</v>
      </c>
      <c r="J84" s="262">
        <v>200</v>
      </c>
      <c r="K84" s="262"/>
      <c r="L84" s="132"/>
      <c r="M84" s="132">
        <f>H84+J84+K84+L84</f>
        <v>403</v>
      </c>
      <c r="N84" s="156" t="s">
        <v>201</v>
      </c>
      <c r="O84" s="57" t="s">
        <v>262</v>
      </c>
      <c r="P84" s="156"/>
      <c r="Q84" s="299">
        <v>43101</v>
      </c>
      <c r="R84" s="299">
        <v>43252</v>
      </c>
      <c r="S84" s="300" t="s">
        <v>118</v>
      </c>
      <c r="T84" s="299">
        <v>43344</v>
      </c>
      <c r="U84" s="300" t="s">
        <v>518</v>
      </c>
      <c r="V84" s="300"/>
      <c r="W84" s="301" t="s">
        <v>233</v>
      </c>
      <c r="X84" s="301">
        <v>15934788590</v>
      </c>
      <c r="Y84" s="300" t="s">
        <v>792</v>
      </c>
      <c r="Z84" s="156"/>
      <c r="AA84" s="156"/>
      <c r="AB84" s="156"/>
      <c r="AC84" s="156"/>
      <c r="AD84" s="156"/>
      <c r="AE84" s="156"/>
      <c r="AF84" s="156"/>
      <c r="AG84" s="156"/>
      <c r="AH84" s="156"/>
      <c r="AI84" s="242"/>
      <c r="AJ84" s="234">
        <f>V84/M84</f>
        <v>0</v>
      </c>
      <c r="AK84" s="132"/>
    </row>
    <row r="85" ht="30" hidden="1" customHeight="1" spans="1:37">
      <c r="A85" s="250"/>
      <c r="B85" s="155"/>
      <c r="C85" s="155"/>
      <c r="D85" s="155"/>
      <c r="E85" s="156"/>
      <c r="F85" s="66" t="s">
        <v>124</v>
      </c>
      <c r="G85" s="132">
        <v>117</v>
      </c>
      <c r="H85" s="132"/>
      <c r="I85" s="155"/>
      <c r="J85" s="264"/>
      <c r="K85" s="264"/>
      <c r="L85" s="132"/>
      <c r="M85" s="132">
        <f>H85+J85+K85+L85</f>
        <v>0</v>
      </c>
      <c r="N85" s="156"/>
      <c r="O85" s="134"/>
      <c r="P85" s="156"/>
      <c r="Q85" s="302"/>
      <c r="R85" s="302"/>
      <c r="S85" s="302"/>
      <c r="T85" s="302"/>
      <c r="U85" s="302"/>
      <c r="V85" s="302"/>
      <c r="W85" s="303"/>
      <c r="X85" s="303"/>
      <c r="Y85" s="302"/>
      <c r="Z85" s="156"/>
      <c r="AA85" s="156"/>
      <c r="AB85" s="156"/>
      <c r="AC85" s="156"/>
      <c r="AD85" s="156"/>
      <c r="AE85" s="156"/>
      <c r="AF85" s="156"/>
      <c r="AG85" s="156"/>
      <c r="AH85" s="156"/>
      <c r="AI85" s="242"/>
      <c r="AJ85" s="234"/>
      <c r="AK85" s="132"/>
    </row>
    <row r="86" ht="21" hidden="1" customHeight="1" spans="1:37">
      <c r="A86" s="260" t="s">
        <v>793</v>
      </c>
      <c r="B86" s="261" t="s">
        <v>171</v>
      </c>
      <c r="C86" s="261" t="s">
        <v>234</v>
      </c>
      <c r="D86" s="262">
        <v>45</v>
      </c>
      <c r="E86" s="261" t="s">
        <v>112</v>
      </c>
      <c r="F86" s="66"/>
      <c r="G86" s="66"/>
      <c r="H86" s="66">
        <v>0</v>
      </c>
      <c r="I86" s="262">
        <v>0</v>
      </c>
      <c r="J86" s="262"/>
      <c r="K86" s="262"/>
      <c r="L86" s="262">
        <v>338</v>
      </c>
      <c r="M86" s="262">
        <f>H86+J86+K86+L86</f>
        <v>338</v>
      </c>
      <c r="N86" s="262"/>
      <c r="O86" s="262"/>
      <c r="P86" s="262" t="s">
        <v>313</v>
      </c>
      <c r="Q86" s="262"/>
      <c r="R86" s="262"/>
      <c r="S86" s="262"/>
      <c r="T86" s="262"/>
      <c r="U86" s="262"/>
      <c r="V86" s="262"/>
      <c r="W86" s="262"/>
      <c r="X86" s="262"/>
      <c r="Y86" s="262"/>
      <c r="Z86" s="156"/>
      <c r="AA86" s="156"/>
      <c r="AB86" s="156"/>
      <c r="AC86" s="156"/>
      <c r="AD86" s="156"/>
      <c r="AE86" s="156"/>
      <c r="AF86" s="156"/>
      <c r="AG86" s="156"/>
      <c r="AH86" s="156"/>
      <c r="AI86" s="242"/>
      <c r="AJ86" s="321">
        <f>V86/M86</f>
        <v>0</v>
      </c>
      <c r="AK86" s="262"/>
    </row>
    <row r="87" ht="21" hidden="1" customHeight="1" spans="1:37">
      <c r="A87" s="263"/>
      <c r="B87" s="263"/>
      <c r="C87" s="263"/>
      <c r="D87" s="264"/>
      <c r="E87" s="265"/>
      <c r="F87" s="66"/>
      <c r="G87" s="66"/>
      <c r="H87" s="66">
        <v>0</v>
      </c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156"/>
      <c r="AA87" s="156"/>
      <c r="AB87" s="156"/>
      <c r="AC87" s="156"/>
      <c r="AD87" s="156"/>
      <c r="AE87" s="156"/>
      <c r="AF87" s="156"/>
      <c r="AG87" s="156"/>
      <c r="AH87" s="156"/>
      <c r="AI87" s="242"/>
      <c r="AJ87" s="322"/>
      <c r="AK87" s="264"/>
    </row>
    <row r="88" ht="21" hidden="1" customHeight="1" spans="1:37">
      <c r="A88" s="260" t="s">
        <v>793</v>
      </c>
      <c r="B88" s="261" t="s">
        <v>171</v>
      </c>
      <c r="C88" s="261" t="s">
        <v>227</v>
      </c>
      <c r="D88" s="262">
        <v>45</v>
      </c>
      <c r="E88" s="261" t="s">
        <v>112</v>
      </c>
      <c r="F88" s="66"/>
      <c r="G88" s="66"/>
      <c r="H88" s="66">
        <v>0</v>
      </c>
      <c r="I88" s="262">
        <v>0</v>
      </c>
      <c r="J88" s="262"/>
      <c r="K88" s="262"/>
      <c r="L88" s="262">
        <v>338</v>
      </c>
      <c r="M88" s="262">
        <f>H88+J88+K88+L88</f>
        <v>338</v>
      </c>
      <c r="N88" s="262"/>
      <c r="O88" s="262"/>
      <c r="P88" s="262" t="s">
        <v>313</v>
      </c>
      <c r="Q88" s="262"/>
      <c r="R88" s="262"/>
      <c r="S88" s="262"/>
      <c r="T88" s="262"/>
      <c r="U88" s="262"/>
      <c r="V88" s="262"/>
      <c r="W88" s="262"/>
      <c r="X88" s="262"/>
      <c r="Y88" s="262"/>
      <c r="Z88" s="156"/>
      <c r="AA88" s="156"/>
      <c r="AB88" s="156"/>
      <c r="AC88" s="156"/>
      <c r="AD88" s="156"/>
      <c r="AE88" s="156"/>
      <c r="AF88" s="156"/>
      <c r="AG88" s="156"/>
      <c r="AH88" s="156"/>
      <c r="AI88" s="242"/>
      <c r="AJ88" s="321">
        <f>V88/M88</f>
        <v>0</v>
      </c>
      <c r="AK88" s="262"/>
    </row>
    <row r="89" ht="21" hidden="1" customHeight="1" spans="1:37">
      <c r="A89" s="263"/>
      <c r="B89" s="263"/>
      <c r="C89" s="263"/>
      <c r="D89" s="264"/>
      <c r="E89" s="265"/>
      <c r="F89" s="66"/>
      <c r="G89" s="66"/>
      <c r="H89" s="66">
        <v>0</v>
      </c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156"/>
      <c r="AA89" s="156"/>
      <c r="AB89" s="156"/>
      <c r="AC89" s="156"/>
      <c r="AD89" s="156"/>
      <c r="AE89" s="156"/>
      <c r="AF89" s="156"/>
      <c r="AG89" s="156"/>
      <c r="AH89" s="156"/>
      <c r="AI89" s="242"/>
      <c r="AJ89" s="322"/>
      <c r="AK89" s="264"/>
    </row>
    <row r="90" ht="26" customHeight="1" spans="1:37">
      <c r="A90" s="258" t="s">
        <v>35</v>
      </c>
      <c r="B90" s="258" t="s">
        <v>36</v>
      </c>
      <c r="C90" s="259">
        <v>1</v>
      </c>
      <c r="D90" s="259"/>
      <c r="E90" s="253"/>
      <c r="F90" s="254"/>
      <c r="G90" s="254"/>
      <c r="H90" s="254">
        <f t="shared" ref="H90:M90" si="27">H91</f>
        <v>390</v>
      </c>
      <c r="I90" s="254">
        <f t="shared" si="27"/>
        <v>390</v>
      </c>
      <c r="J90" s="254">
        <f t="shared" si="27"/>
        <v>0</v>
      </c>
      <c r="K90" s="254">
        <f t="shared" si="27"/>
        <v>0</v>
      </c>
      <c r="L90" s="254">
        <f t="shared" si="27"/>
        <v>190</v>
      </c>
      <c r="M90" s="254">
        <f t="shared" si="27"/>
        <v>580</v>
      </c>
      <c r="N90" s="254"/>
      <c r="O90" s="254"/>
      <c r="P90" s="254"/>
      <c r="Q90" s="254"/>
      <c r="R90" s="254"/>
      <c r="S90" s="254"/>
      <c r="T90" s="254"/>
      <c r="U90" s="254"/>
      <c r="V90" s="254">
        <f>V91</f>
        <v>0</v>
      </c>
      <c r="W90" s="69"/>
      <c r="X90" s="69"/>
      <c r="Y90" s="69"/>
      <c r="Z90" s="253"/>
      <c r="AA90" s="253"/>
      <c r="AB90" s="253"/>
      <c r="AC90" s="253"/>
      <c r="AD90" s="253"/>
      <c r="AE90" s="253"/>
      <c r="AF90" s="253"/>
      <c r="AG90" s="253"/>
      <c r="AH90" s="253"/>
      <c r="AI90" s="315"/>
      <c r="AJ90" s="316">
        <f>V90/M90</f>
        <v>0</v>
      </c>
      <c r="AK90" s="320" t="s">
        <v>25</v>
      </c>
    </row>
    <row r="91" ht="36" hidden="1" spans="1:37">
      <c r="A91" s="132">
        <v>39</v>
      </c>
      <c r="B91" s="66" t="s">
        <v>794</v>
      </c>
      <c r="C91" s="66" t="s">
        <v>795</v>
      </c>
      <c r="D91" s="66">
        <v>90</v>
      </c>
      <c r="E91" s="57" t="s">
        <v>125</v>
      </c>
      <c r="F91" s="132"/>
      <c r="G91" s="132"/>
      <c r="H91" s="132">
        <v>390</v>
      </c>
      <c r="I91" s="132">
        <f>H91</f>
        <v>390</v>
      </c>
      <c r="J91" s="132"/>
      <c r="K91" s="132"/>
      <c r="L91" s="132">
        <v>190</v>
      </c>
      <c r="M91" s="132">
        <f>H91+J91+K91+L91</f>
        <v>580</v>
      </c>
      <c r="N91" s="57"/>
      <c r="O91" s="57"/>
      <c r="P91" s="57" t="s">
        <v>177</v>
      </c>
      <c r="Q91" s="304">
        <v>43252</v>
      </c>
      <c r="R91" s="304">
        <v>43344</v>
      </c>
      <c r="S91" s="305"/>
      <c r="T91" s="304">
        <v>43435</v>
      </c>
      <c r="U91" s="306" t="s">
        <v>224</v>
      </c>
      <c r="V91" s="305"/>
      <c r="W91" s="305" t="s">
        <v>796</v>
      </c>
      <c r="X91" s="305">
        <v>18111800691</v>
      </c>
      <c r="Y91" s="306" t="s">
        <v>797</v>
      </c>
      <c r="Z91" s="57" t="s">
        <v>182</v>
      </c>
      <c r="AA91" s="57" t="s">
        <v>182</v>
      </c>
      <c r="AB91" s="57" t="s">
        <v>182</v>
      </c>
      <c r="AC91" s="57" t="s">
        <v>182</v>
      </c>
      <c r="AD91" s="57" t="s">
        <v>182</v>
      </c>
      <c r="AE91" s="57" t="s">
        <v>182</v>
      </c>
      <c r="AF91" s="57" t="s">
        <v>182</v>
      </c>
      <c r="AG91" s="57" t="s">
        <v>182</v>
      </c>
      <c r="AH91" s="57" t="s">
        <v>182</v>
      </c>
      <c r="AI91" s="83"/>
      <c r="AJ91" s="234">
        <f>V91/M91</f>
        <v>0</v>
      </c>
      <c r="AK91" s="132"/>
    </row>
    <row r="92" ht="26" customHeight="1" spans="1:37">
      <c r="A92" s="122"/>
      <c r="B92" s="266" t="s">
        <v>42</v>
      </c>
      <c r="C92" s="122">
        <f>C93</f>
        <v>1</v>
      </c>
      <c r="D92" s="122"/>
      <c r="E92" s="123"/>
      <c r="F92" s="122"/>
      <c r="G92" s="122"/>
      <c r="H92" s="122">
        <f t="shared" ref="H92:M92" si="28">H93</f>
        <v>577</v>
      </c>
      <c r="I92" s="122">
        <f t="shared" si="28"/>
        <v>577</v>
      </c>
      <c r="J92" s="122">
        <f t="shared" si="28"/>
        <v>125</v>
      </c>
      <c r="K92" s="122">
        <f t="shared" si="28"/>
        <v>0</v>
      </c>
      <c r="L92" s="122">
        <f t="shared" si="28"/>
        <v>190</v>
      </c>
      <c r="M92" s="122">
        <f t="shared" si="28"/>
        <v>892</v>
      </c>
      <c r="N92" s="122"/>
      <c r="O92" s="122"/>
      <c r="P92" s="122"/>
      <c r="Q92" s="122"/>
      <c r="R92" s="122"/>
      <c r="S92" s="122"/>
      <c r="T92" s="122"/>
      <c r="U92" s="122"/>
      <c r="V92" s="122">
        <f>V93</f>
        <v>125</v>
      </c>
      <c r="W92" s="123"/>
      <c r="X92" s="123"/>
      <c r="Y92" s="123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28">
        <f>V92/M92</f>
        <v>0.140134529147982</v>
      </c>
      <c r="AK92" s="132"/>
    </row>
    <row r="93" ht="26" customHeight="1" spans="1:37">
      <c r="A93" s="47" t="s">
        <v>13</v>
      </c>
      <c r="B93" s="47" t="s">
        <v>43</v>
      </c>
      <c r="C93" s="122">
        <v>1</v>
      </c>
      <c r="D93" s="122"/>
      <c r="E93" s="123"/>
      <c r="F93" s="122"/>
      <c r="G93" s="122"/>
      <c r="H93" s="122">
        <f t="shared" ref="H93:M93" si="29">SUM(H94:H96)</f>
        <v>577</v>
      </c>
      <c r="I93" s="122">
        <f t="shared" si="29"/>
        <v>577</v>
      </c>
      <c r="J93" s="122">
        <f t="shared" si="29"/>
        <v>125</v>
      </c>
      <c r="K93" s="122">
        <f t="shared" si="29"/>
        <v>0</v>
      </c>
      <c r="L93" s="122">
        <f t="shared" si="29"/>
        <v>190</v>
      </c>
      <c r="M93" s="122">
        <f t="shared" si="29"/>
        <v>892</v>
      </c>
      <c r="N93" s="122"/>
      <c r="O93" s="122"/>
      <c r="P93" s="122"/>
      <c r="Q93" s="122"/>
      <c r="R93" s="122"/>
      <c r="S93" s="122"/>
      <c r="T93" s="122"/>
      <c r="U93" s="122"/>
      <c r="V93" s="122">
        <f>SUM(V94:V96)</f>
        <v>125</v>
      </c>
      <c r="W93" s="123"/>
      <c r="X93" s="123"/>
      <c r="Y93" s="123"/>
      <c r="Z93" s="163"/>
      <c r="AA93" s="218"/>
      <c r="AB93" s="218"/>
      <c r="AC93" s="218"/>
      <c r="AD93" s="218"/>
      <c r="AE93" s="218"/>
      <c r="AF93" s="218"/>
      <c r="AG93" s="218"/>
      <c r="AH93" s="218"/>
      <c r="AI93" s="218"/>
      <c r="AJ93" s="228">
        <f>V93/M93</f>
        <v>0.140134529147982</v>
      </c>
      <c r="AK93" s="132"/>
    </row>
    <row r="94" hidden="1" spans="1:37">
      <c r="A94" s="132">
        <v>40</v>
      </c>
      <c r="B94" s="66" t="s">
        <v>798</v>
      </c>
      <c r="C94" s="66" t="s">
        <v>799</v>
      </c>
      <c r="D94" s="66">
        <v>30</v>
      </c>
      <c r="E94" s="57" t="s">
        <v>112</v>
      </c>
      <c r="F94" s="66" t="s">
        <v>113</v>
      </c>
      <c r="G94" s="132">
        <v>70</v>
      </c>
      <c r="H94" s="132">
        <f>G94+G95</f>
        <v>187</v>
      </c>
      <c r="I94" s="132">
        <f>H94+H96</f>
        <v>577</v>
      </c>
      <c r="J94" s="276">
        <v>125</v>
      </c>
      <c r="K94" s="132"/>
      <c r="L94" s="132"/>
      <c r="M94" s="132">
        <f>H94+J94+K94+L94</f>
        <v>312</v>
      </c>
      <c r="N94" s="57" t="s">
        <v>201</v>
      </c>
      <c r="O94" s="57" t="s">
        <v>262</v>
      </c>
      <c r="P94" s="57"/>
      <c r="Q94" s="57"/>
      <c r="R94" s="57"/>
      <c r="S94" s="57"/>
      <c r="T94" s="57"/>
      <c r="U94" s="57"/>
      <c r="V94" s="57"/>
      <c r="W94" s="57" t="s">
        <v>800</v>
      </c>
      <c r="X94" s="57" t="s">
        <v>801</v>
      </c>
      <c r="Y94" s="308" t="s">
        <v>802</v>
      </c>
      <c r="Z94" s="221"/>
      <c r="AA94" s="222"/>
      <c r="AB94" s="222"/>
      <c r="AC94" s="222"/>
      <c r="AD94" s="222"/>
      <c r="AE94" s="222"/>
      <c r="AF94" s="222"/>
      <c r="AG94" s="222"/>
      <c r="AH94" s="233"/>
      <c r="AI94" s="83"/>
      <c r="AJ94" s="234">
        <f>V94/M94</f>
        <v>0</v>
      </c>
      <c r="AK94" s="132"/>
    </row>
    <row r="95" hidden="1" spans="1:37">
      <c r="A95" s="132"/>
      <c r="B95" s="132"/>
      <c r="C95" s="132"/>
      <c r="D95" s="132"/>
      <c r="E95" s="134"/>
      <c r="F95" s="66" t="s">
        <v>124</v>
      </c>
      <c r="G95" s="132">
        <v>117</v>
      </c>
      <c r="H95" s="132"/>
      <c r="I95" s="132"/>
      <c r="J95" s="277"/>
      <c r="K95" s="132"/>
      <c r="L95" s="132"/>
      <c r="M95" s="132">
        <f>H95+J95+K95+L95</f>
        <v>0</v>
      </c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309"/>
      <c r="Z95" s="223"/>
      <c r="AA95" s="224"/>
      <c r="AB95" s="224"/>
      <c r="AC95" s="224"/>
      <c r="AD95" s="224"/>
      <c r="AE95" s="224"/>
      <c r="AF95" s="224"/>
      <c r="AG95" s="224"/>
      <c r="AH95" s="235"/>
      <c r="AI95" s="236"/>
      <c r="AJ95" s="234"/>
      <c r="AK95" s="132"/>
    </row>
    <row r="96" ht="24" hidden="1" spans="1:37">
      <c r="A96" s="132"/>
      <c r="B96" s="132"/>
      <c r="C96" s="132"/>
      <c r="D96" s="132"/>
      <c r="E96" s="57" t="s">
        <v>125</v>
      </c>
      <c r="F96" s="132"/>
      <c r="G96" s="132"/>
      <c r="H96" s="147">
        <v>390</v>
      </c>
      <c r="I96" s="132"/>
      <c r="J96" s="132"/>
      <c r="K96" s="132"/>
      <c r="L96" s="147">
        <v>190</v>
      </c>
      <c r="M96" s="147">
        <f>H96+J96+K96+L96</f>
        <v>580</v>
      </c>
      <c r="N96" s="57"/>
      <c r="O96" s="57"/>
      <c r="P96" s="57" t="s">
        <v>177</v>
      </c>
      <c r="Q96" s="57" t="s">
        <v>506</v>
      </c>
      <c r="R96" s="57" t="s">
        <v>546</v>
      </c>
      <c r="S96" s="57" t="s">
        <v>634</v>
      </c>
      <c r="T96" s="57" t="s">
        <v>542</v>
      </c>
      <c r="U96" s="57" t="s">
        <v>191</v>
      </c>
      <c r="V96" s="52">
        <v>125</v>
      </c>
      <c r="W96" s="134"/>
      <c r="X96" s="134"/>
      <c r="Y96" s="310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241">
        <f t="shared" ref="AJ96:AJ116" si="30">V96/M96</f>
        <v>0.21551724137931</v>
      </c>
      <c r="AK96" s="147"/>
    </row>
    <row r="97" ht="26" customHeight="1" spans="1:37">
      <c r="A97" s="122"/>
      <c r="B97" s="266" t="s">
        <v>46</v>
      </c>
      <c r="C97" s="122">
        <f>C98+C100+C104+C102</f>
        <v>4</v>
      </c>
      <c r="D97" s="122"/>
      <c r="E97" s="123"/>
      <c r="F97" s="122"/>
      <c r="G97" s="122"/>
      <c r="H97" s="122">
        <f t="shared" ref="H97:M97" si="31">H98+H100+H104+H102</f>
        <v>1365</v>
      </c>
      <c r="I97" s="122">
        <f t="shared" si="31"/>
        <v>1365</v>
      </c>
      <c r="J97" s="122">
        <f t="shared" si="31"/>
        <v>0</v>
      </c>
      <c r="K97" s="122">
        <f t="shared" si="31"/>
        <v>0</v>
      </c>
      <c r="L97" s="122">
        <f t="shared" si="31"/>
        <v>346</v>
      </c>
      <c r="M97" s="122">
        <f t="shared" si="31"/>
        <v>1711</v>
      </c>
      <c r="N97" s="122"/>
      <c r="O97" s="122"/>
      <c r="P97" s="122"/>
      <c r="Q97" s="122"/>
      <c r="R97" s="122"/>
      <c r="S97" s="122"/>
      <c r="T97" s="122"/>
      <c r="U97" s="122"/>
      <c r="V97" s="122">
        <f>V98+V100+V104+V102</f>
        <v>1182</v>
      </c>
      <c r="W97" s="123"/>
      <c r="X97" s="123"/>
      <c r="Y97" s="123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28">
        <f t="shared" si="30"/>
        <v>0.690824079485681</v>
      </c>
      <c r="AK97" s="132"/>
    </row>
    <row r="98" ht="26" customHeight="1" spans="1:37">
      <c r="A98" s="47" t="s">
        <v>13</v>
      </c>
      <c r="B98" s="47" t="s">
        <v>47</v>
      </c>
      <c r="C98" s="122">
        <v>1</v>
      </c>
      <c r="D98" s="122"/>
      <c r="E98" s="123"/>
      <c r="F98" s="122"/>
      <c r="G98" s="122"/>
      <c r="H98" s="122">
        <f t="shared" ref="H98:H102" si="32">H99</f>
        <v>359</v>
      </c>
      <c r="I98" s="122">
        <f t="shared" ref="I98:I102" si="33">I99</f>
        <v>359</v>
      </c>
      <c r="J98" s="122">
        <f>J99</f>
        <v>0</v>
      </c>
      <c r="K98" s="122">
        <f>K99</f>
        <v>0</v>
      </c>
      <c r="L98" s="122">
        <f>L99</f>
        <v>176</v>
      </c>
      <c r="M98" s="122">
        <f>M99</f>
        <v>535</v>
      </c>
      <c r="N98" s="122"/>
      <c r="O98" s="122"/>
      <c r="P98" s="122"/>
      <c r="Q98" s="122"/>
      <c r="R98" s="122"/>
      <c r="S98" s="122"/>
      <c r="T98" s="122"/>
      <c r="U98" s="122"/>
      <c r="V98" s="122">
        <f>V99</f>
        <v>200</v>
      </c>
      <c r="W98" s="123"/>
      <c r="X98" s="123"/>
      <c r="Y98" s="123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28">
        <f t="shared" si="30"/>
        <v>0.373831775700935</v>
      </c>
      <c r="AK98" s="132"/>
    </row>
    <row r="99" ht="40.5" hidden="1" spans="1:37">
      <c r="A99" s="132">
        <v>41</v>
      </c>
      <c r="B99" s="66" t="s">
        <v>803</v>
      </c>
      <c r="C99" s="66" t="s">
        <v>804</v>
      </c>
      <c r="D99" s="66">
        <v>30</v>
      </c>
      <c r="E99" s="57" t="s">
        <v>125</v>
      </c>
      <c r="F99" s="135"/>
      <c r="G99" s="135"/>
      <c r="H99" s="135">
        <v>359</v>
      </c>
      <c r="I99" s="132">
        <f t="shared" ref="I99:I103" si="34">H99</f>
        <v>359</v>
      </c>
      <c r="J99" s="132"/>
      <c r="K99" s="132"/>
      <c r="L99" s="135">
        <v>176</v>
      </c>
      <c r="M99" s="135">
        <f>H99+J99+K99+L99</f>
        <v>535</v>
      </c>
      <c r="N99" s="57"/>
      <c r="O99" s="57"/>
      <c r="P99" s="57" t="s">
        <v>177</v>
      </c>
      <c r="Q99" s="57" t="s">
        <v>805</v>
      </c>
      <c r="R99" s="57" t="s">
        <v>806</v>
      </c>
      <c r="S99" s="57"/>
      <c r="T99" s="57" t="s">
        <v>517</v>
      </c>
      <c r="U99" s="57" t="s">
        <v>807</v>
      </c>
      <c r="V99" s="52">
        <v>200</v>
      </c>
      <c r="W99" s="57" t="s">
        <v>808</v>
      </c>
      <c r="X99" s="57" t="s">
        <v>809</v>
      </c>
      <c r="Y99" s="57"/>
      <c r="Z99" s="83" t="s">
        <v>182</v>
      </c>
      <c r="AA99" s="83" t="s">
        <v>182</v>
      </c>
      <c r="AB99" s="83" t="s">
        <v>142</v>
      </c>
      <c r="AC99" s="83" t="s">
        <v>182</v>
      </c>
      <c r="AD99" s="83" t="s">
        <v>182</v>
      </c>
      <c r="AE99" s="83" t="s">
        <v>182</v>
      </c>
      <c r="AF99" s="83" t="s">
        <v>182</v>
      </c>
      <c r="AG99" s="83" t="s">
        <v>182</v>
      </c>
      <c r="AH99" s="83" t="s">
        <v>182</v>
      </c>
      <c r="AI99" s="83" t="s">
        <v>810</v>
      </c>
      <c r="AJ99" s="234">
        <f t="shared" si="30"/>
        <v>0.373831775700935</v>
      </c>
      <c r="AK99" s="135"/>
    </row>
    <row r="100" ht="26" customHeight="1" spans="1:37">
      <c r="A100" s="47" t="s">
        <v>15</v>
      </c>
      <c r="B100" s="47" t="s">
        <v>48</v>
      </c>
      <c r="C100" s="122">
        <v>1</v>
      </c>
      <c r="D100" s="122"/>
      <c r="E100" s="123"/>
      <c r="F100" s="139"/>
      <c r="G100" s="139"/>
      <c r="H100" s="139">
        <f t="shared" si="32"/>
        <v>343</v>
      </c>
      <c r="I100" s="139">
        <f t="shared" si="33"/>
        <v>343</v>
      </c>
      <c r="J100" s="139">
        <f>J101</f>
        <v>0</v>
      </c>
      <c r="K100" s="139">
        <f>K101</f>
        <v>0</v>
      </c>
      <c r="L100" s="139">
        <f>L101</f>
        <v>170</v>
      </c>
      <c r="M100" s="139">
        <f>M101</f>
        <v>513</v>
      </c>
      <c r="N100" s="139"/>
      <c r="O100" s="139"/>
      <c r="P100" s="139"/>
      <c r="Q100" s="139"/>
      <c r="R100" s="139"/>
      <c r="S100" s="139"/>
      <c r="T100" s="139"/>
      <c r="U100" s="139"/>
      <c r="V100" s="139">
        <f>V101</f>
        <v>343</v>
      </c>
      <c r="W100" s="123"/>
      <c r="X100" s="123"/>
      <c r="Y100" s="123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28">
        <f t="shared" si="30"/>
        <v>0.668615984405458</v>
      </c>
      <c r="AK100" s="135"/>
    </row>
    <row r="101" ht="54" hidden="1" spans="1:37">
      <c r="A101" s="132">
        <v>42</v>
      </c>
      <c r="B101" s="66" t="s">
        <v>513</v>
      </c>
      <c r="C101" s="66" t="s">
        <v>811</v>
      </c>
      <c r="D101" s="66">
        <v>30</v>
      </c>
      <c r="E101" s="57" t="s">
        <v>125</v>
      </c>
      <c r="F101" s="135"/>
      <c r="G101" s="135"/>
      <c r="H101" s="135">
        <v>343</v>
      </c>
      <c r="I101" s="132">
        <f t="shared" si="34"/>
        <v>343</v>
      </c>
      <c r="J101" s="132"/>
      <c r="K101" s="132"/>
      <c r="L101" s="135">
        <v>170</v>
      </c>
      <c r="M101" s="135">
        <f>H101+J101+K101+L101</f>
        <v>513</v>
      </c>
      <c r="N101" s="57" t="s">
        <v>201</v>
      </c>
      <c r="O101" s="57" t="s">
        <v>228</v>
      </c>
      <c r="P101" s="57" t="s">
        <v>177</v>
      </c>
      <c r="Q101" s="57" t="s">
        <v>812</v>
      </c>
      <c r="R101" s="57" t="s">
        <v>813</v>
      </c>
      <c r="S101" s="57"/>
      <c r="T101" s="57" t="s">
        <v>814</v>
      </c>
      <c r="U101" s="57" t="s">
        <v>518</v>
      </c>
      <c r="V101" s="52">
        <v>343</v>
      </c>
      <c r="W101" s="57" t="s">
        <v>815</v>
      </c>
      <c r="X101" s="57" t="s">
        <v>816</v>
      </c>
      <c r="Y101" s="57"/>
      <c r="Z101" s="83" t="s">
        <v>182</v>
      </c>
      <c r="AA101" s="83" t="s">
        <v>182</v>
      </c>
      <c r="AB101" s="83" t="s">
        <v>142</v>
      </c>
      <c r="AC101" s="83" t="s">
        <v>182</v>
      </c>
      <c r="AD101" s="83" t="s">
        <v>182</v>
      </c>
      <c r="AE101" s="83" t="s">
        <v>182</v>
      </c>
      <c r="AF101" s="83" t="s">
        <v>182</v>
      </c>
      <c r="AG101" s="83" t="s">
        <v>182</v>
      </c>
      <c r="AH101" s="83" t="s">
        <v>182</v>
      </c>
      <c r="AI101" s="83" t="s">
        <v>817</v>
      </c>
      <c r="AJ101" s="234">
        <f t="shared" si="30"/>
        <v>0.668615984405458</v>
      </c>
      <c r="AK101" s="135"/>
    </row>
    <row r="102" ht="26" customHeight="1" spans="1:37">
      <c r="A102" s="47" t="s">
        <v>17</v>
      </c>
      <c r="B102" s="47" t="s">
        <v>49</v>
      </c>
      <c r="C102" s="122">
        <v>1</v>
      </c>
      <c r="D102" s="122"/>
      <c r="E102" s="123"/>
      <c r="F102" s="139"/>
      <c r="G102" s="139"/>
      <c r="H102" s="139">
        <f t="shared" si="32"/>
        <v>304</v>
      </c>
      <c r="I102" s="139">
        <f t="shared" si="33"/>
        <v>304</v>
      </c>
      <c r="J102" s="139">
        <f>J103</f>
        <v>0</v>
      </c>
      <c r="K102" s="139">
        <f>K103</f>
        <v>0</v>
      </c>
      <c r="L102" s="139">
        <f>L103</f>
        <v>0</v>
      </c>
      <c r="M102" s="139">
        <f>M103</f>
        <v>304</v>
      </c>
      <c r="N102" s="139"/>
      <c r="O102" s="139"/>
      <c r="P102" s="139"/>
      <c r="Q102" s="139"/>
      <c r="R102" s="139"/>
      <c r="S102" s="139"/>
      <c r="T102" s="139"/>
      <c r="U102" s="139"/>
      <c r="V102" s="139">
        <f>V103</f>
        <v>280</v>
      </c>
      <c r="W102" s="123"/>
      <c r="X102" s="123"/>
      <c r="Y102" s="123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83"/>
      <c r="AJ102" s="228">
        <f t="shared" si="30"/>
        <v>0.921052631578947</v>
      </c>
      <c r="AK102" s="52" t="s">
        <v>39</v>
      </c>
    </row>
    <row r="103" ht="40.5" hidden="1" spans="1:37">
      <c r="A103" s="132">
        <v>43</v>
      </c>
      <c r="B103" s="66" t="s">
        <v>513</v>
      </c>
      <c r="C103" s="66" t="s">
        <v>818</v>
      </c>
      <c r="D103" s="66">
        <v>30</v>
      </c>
      <c r="E103" s="57" t="s">
        <v>125</v>
      </c>
      <c r="F103" s="135"/>
      <c r="G103" s="135"/>
      <c r="H103" s="135">
        <v>304</v>
      </c>
      <c r="I103" s="132">
        <f t="shared" si="34"/>
        <v>304</v>
      </c>
      <c r="J103" s="132"/>
      <c r="K103" s="132"/>
      <c r="L103" s="135"/>
      <c r="M103" s="135">
        <f>H103+J103+K103+L103</f>
        <v>304</v>
      </c>
      <c r="N103" s="57"/>
      <c r="O103" s="57"/>
      <c r="P103" s="57"/>
      <c r="Q103" s="57" t="s">
        <v>819</v>
      </c>
      <c r="R103" s="57" t="s">
        <v>571</v>
      </c>
      <c r="S103" s="57"/>
      <c r="T103" s="57" t="s">
        <v>601</v>
      </c>
      <c r="U103" s="57"/>
      <c r="V103" s="52">
        <v>280</v>
      </c>
      <c r="W103" s="57" t="s">
        <v>820</v>
      </c>
      <c r="X103" s="57" t="s">
        <v>821</v>
      </c>
      <c r="Y103" s="57"/>
      <c r="Z103" s="83" t="s">
        <v>182</v>
      </c>
      <c r="AA103" s="83" t="s">
        <v>182</v>
      </c>
      <c r="AB103" s="83" t="s">
        <v>142</v>
      </c>
      <c r="AC103" s="83" t="s">
        <v>182</v>
      </c>
      <c r="AD103" s="83" t="s">
        <v>142</v>
      </c>
      <c r="AE103" s="83" t="s">
        <v>182</v>
      </c>
      <c r="AF103" s="83" t="s">
        <v>182</v>
      </c>
      <c r="AG103" s="83" t="s">
        <v>182</v>
      </c>
      <c r="AH103" s="83" t="s">
        <v>182</v>
      </c>
      <c r="AI103" s="83" t="s">
        <v>822</v>
      </c>
      <c r="AJ103" s="234">
        <f t="shared" si="30"/>
        <v>0.921052631578947</v>
      </c>
      <c r="AK103" s="135"/>
    </row>
    <row r="104" ht="26" customHeight="1" spans="1:37">
      <c r="A104" s="47" t="s">
        <v>20</v>
      </c>
      <c r="B104" s="47" t="s">
        <v>50</v>
      </c>
      <c r="C104" s="122">
        <v>1</v>
      </c>
      <c r="D104" s="122"/>
      <c r="E104" s="123"/>
      <c r="F104" s="139"/>
      <c r="G104" s="139"/>
      <c r="H104" s="139">
        <f t="shared" ref="H104:M104" si="35">H105</f>
        <v>359</v>
      </c>
      <c r="I104" s="139">
        <f t="shared" si="35"/>
        <v>359</v>
      </c>
      <c r="J104" s="139">
        <f t="shared" si="35"/>
        <v>0</v>
      </c>
      <c r="K104" s="139">
        <f t="shared" si="35"/>
        <v>0</v>
      </c>
      <c r="L104" s="139">
        <f t="shared" si="35"/>
        <v>0</v>
      </c>
      <c r="M104" s="139">
        <f t="shared" si="35"/>
        <v>359</v>
      </c>
      <c r="N104" s="139"/>
      <c r="O104" s="139"/>
      <c r="P104" s="139"/>
      <c r="Q104" s="139"/>
      <c r="R104" s="139"/>
      <c r="S104" s="139"/>
      <c r="T104" s="139"/>
      <c r="U104" s="139"/>
      <c r="V104" s="139">
        <f>V105</f>
        <v>359</v>
      </c>
      <c r="W104" s="123"/>
      <c r="X104" s="123"/>
      <c r="Y104" s="123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28">
        <f t="shared" si="30"/>
        <v>1</v>
      </c>
      <c r="AK104" s="52" t="s">
        <v>39</v>
      </c>
    </row>
    <row r="105" ht="36" hidden="1" spans="1:37">
      <c r="A105" s="132">
        <v>44</v>
      </c>
      <c r="B105" s="66" t="s">
        <v>823</v>
      </c>
      <c r="C105" s="66" t="s">
        <v>824</v>
      </c>
      <c r="D105" s="66">
        <v>30</v>
      </c>
      <c r="E105" s="57" t="s">
        <v>125</v>
      </c>
      <c r="F105" s="132"/>
      <c r="G105" s="132"/>
      <c r="H105" s="132">
        <v>359</v>
      </c>
      <c r="I105" s="132">
        <f t="shared" ref="I105:I114" si="36">H105</f>
        <v>359</v>
      </c>
      <c r="J105" s="132"/>
      <c r="K105" s="132"/>
      <c r="L105" s="132"/>
      <c r="M105" s="132">
        <f>H105+J105+K105+L105</f>
        <v>359</v>
      </c>
      <c r="N105" s="57"/>
      <c r="O105" s="57"/>
      <c r="P105" s="57"/>
      <c r="Q105" s="57" t="s">
        <v>417</v>
      </c>
      <c r="R105" s="57"/>
      <c r="S105" s="57"/>
      <c r="T105" s="57"/>
      <c r="U105" s="57"/>
      <c r="V105" s="52">
        <v>359</v>
      </c>
      <c r="W105" s="57" t="s">
        <v>825</v>
      </c>
      <c r="X105" s="57" t="s">
        <v>826</v>
      </c>
      <c r="Y105" s="57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234">
        <f t="shared" si="30"/>
        <v>1</v>
      </c>
      <c r="AK105" s="132"/>
    </row>
    <row r="106" ht="26" customHeight="1" spans="1:37">
      <c r="A106" s="122"/>
      <c r="B106" s="266" t="s">
        <v>52</v>
      </c>
      <c r="C106" s="122">
        <f>C107+C109+C115</f>
        <v>7</v>
      </c>
      <c r="D106" s="122"/>
      <c r="E106" s="123"/>
      <c r="F106" s="122"/>
      <c r="G106" s="122"/>
      <c r="H106" s="122">
        <f t="shared" ref="H106:M106" si="37">H107+H109+H115</f>
        <v>2262</v>
      </c>
      <c r="I106" s="122">
        <f t="shared" si="37"/>
        <v>2262</v>
      </c>
      <c r="J106" s="122">
        <f t="shared" si="37"/>
        <v>0</v>
      </c>
      <c r="K106" s="122">
        <f t="shared" si="37"/>
        <v>0</v>
      </c>
      <c r="L106" s="122">
        <f t="shared" si="37"/>
        <v>312</v>
      </c>
      <c r="M106" s="122">
        <f t="shared" si="37"/>
        <v>2574</v>
      </c>
      <c r="N106" s="122"/>
      <c r="O106" s="122"/>
      <c r="P106" s="122"/>
      <c r="Q106" s="122"/>
      <c r="R106" s="122"/>
      <c r="S106" s="122"/>
      <c r="T106" s="122"/>
      <c r="U106" s="122"/>
      <c r="V106" s="122">
        <f>V107+V109+V115</f>
        <v>1721</v>
      </c>
      <c r="W106" s="123"/>
      <c r="X106" s="123"/>
      <c r="Y106" s="123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28">
        <f t="shared" si="30"/>
        <v>0.668609168609169</v>
      </c>
      <c r="AK106" s="132"/>
    </row>
    <row r="107" ht="26" customHeight="1" spans="1:37">
      <c r="A107" s="47" t="s">
        <v>13</v>
      </c>
      <c r="B107" s="47" t="s">
        <v>53</v>
      </c>
      <c r="C107" s="122">
        <v>1</v>
      </c>
      <c r="D107" s="122"/>
      <c r="E107" s="123"/>
      <c r="F107" s="122"/>
      <c r="G107" s="122"/>
      <c r="H107" s="122">
        <f t="shared" ref="H107:M107" si="38">SUM(H108)</f>
        <v>390</v>
      </c>
      <c r="I107" s="122">
        <f t="shared" si="38"/>
        <v>390</v>
      </c>
      <c r="J107" s="122">
        <f t="shared" si="38"/>
        <v>0</v>
      </c>
      <c r="K107" s="122">
        <f t="shared" si="38"/>
        <v>0</v>
      </c>
      <c r="L107" s="122">
        <f t="shared" si="38"/>
        <v>0</v>
      </c>
      <c r="M107" s="122">
        <f t="shared" si="38"/>
        <v>390</v>
      </c>
      <c r="N107" s="122"/>
      <c r="O107" s="122"/>
      <c r="P107" s="122"/>
      <c r="Q107" s="122"/>
      <c r="R107" s="122"/>
      <c r="S107" s="122"/>
      <c r="T107" s="122"/>
      <c r="U107" s="122"/>
      <c r="V107" s="122">
        <f>SUM(V108)</f>
        <v>200</v>
      </c>
      <c r="W107" s="123"/>
      <c r="X107" s="123"/>
      <c r="Y107" s="123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28">
        <f t="shared" si="30"/>
        <v>0.512820512820513</v>
      </c>
      <c r="AK107" s="132"/>
    </row>
    <row r="108" ht="32" hidden="1" customHeight="1" spans="1:37">
      <c r="A108" s="132">
        <v>45</v>
      </c>
      <c r="B108" s="66" t="s">
        <v>827</v>
      </c>
      <c r="C108" s="66" t="s">
        <v>828</v>
      </c>
      <c r="D108" s="66">
        <v>30</v>
      </c>
      <c r="E108" s="57" t="s">
        <v>125</v>
      </c>
      <c r="F108" s="132"/>
      <c r="G108" s="132"/>
      <c r="H108" s="132">
        <v>390</v>
      </c>
      <c r="I108" s="132">
        <f t="shared" si="36"/>
        <v>390</v>
      </c>
      <c r="J108" s="132"/>
      <c r="K108" s="132"/>
      <c r="L108" s="132"/>
      <c r="M108" s="132">
        <f>H108+J108+K108+L108</f>
        <v>390</v>
      </c>
      <c r="N108" s="57"/>
      <c r="O108" s="57"/>
      <c r="P108" s="57" t="s">
        <v>177</v>
      </c>
      <c r="Q108" s="57" t="s">
        <v>829</v>
      </c>
      <c r="R108" s="57" t="s">
        <v>830</v>
      </c>
      <c r="S108" s="57" t="s">
        <v>831</v>
      </c>
      <c r="T108" s="57" t="s">
        <v>542</v>
      </c>
      <c r="U108" s="57" t="s">
        <v>832</v>
      </c>
      <c r="V108" s="52">
        <v>200</v>
      </c>
      <c r="W108" s="307" t="s">
        <v>833</v>
      </c>
      <c r="X108" s="307" t="s">
        <v>834</v>
      </c>
      <c r="Y108" s="57" t="s">
        <v>835</v>
      </c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234">
        <f t="shared" si="30"/>
        <v>0.512820512820513</v>
      </c>
      <c r="AK108" s="132"/>
    </row>
    <row r="109" ht="26" customHeight="1" spans="1:37">
      <c r="A109" s="47" t="s">
        <v>15</v>
      </c>
      <c r="B109" s="47" t="s">
        <v>54</v>
      </c>
      <c r="C109" s="122">
        <v>5</v>
      </c>
      <c r="D109" s="122"/>
      <c r="E109" s="123"/>
      <c r="F109" s="122"/>
      <c r="G109" s="122"/>
      <c r="H109" s="122">
        <f t="shared" ref="H109:M109" si="39">SUM(H110:H114)</f>
        <v>1872</v>
      </c>
      <c r="I109" s="122">
        <f t="shared" si="39"/>
        <v>1872</v>
      </c>
      <c r="J109" s="122">
        <f t="shared" si="39"/>
        <v>0</v>
      </c>
      <c r="K109" s="122">
        <f t="shared" si="39"/>
        <v>0</v>
      </c>
      <c r="L109" s="122">
        <f t="shared" si="39"/>
        <v>0</v>
      </c>
      <c r="M109" s="122">
        <f t="shared" si="39"/>
        <v>1872</v>
      </c>
      <c r="N109" s="122"/>
      <c r="O109" s="122"/>
      <c r="P109" s="122"/>
      <c r="Q109" s="122"/>
      <c r="R109" s="122"/>
      <c r="S109" s="122"/>
      <c r="T109" s="122"/>
      <c r="U109" s="122"/>
      <c r="V109" s="122">
        <f>SUM(V110:V114)</f>
        <v>1521</v>
      </c>
      <c r="W109" s="123"/>
      <c r="X109" s="123"/>
      <c r="Y109" s="123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28">
        <f t="shared" si="30"/>
        <v>0.8125</v>
      </c>
      <c r="AK109" s="132"/>
    </row>
    <row r="110" ht="30" hidden="1" customHeight="1" spans="1:37">
      <c r="A110" s="132">
        <v>46</v>
      </c>
      <c r="B110" s="66" t="s">
        <v>722</v>
      </c>
      <c r="C110" s="66" t="s">
        <v>836</v>
      </c>
      <c r="D110" s="66">
        <v>45</v>
      </c>
      <c r="E110" s="57" t="s">
        <v>125</v>
      </c>
      <c r="F110" s="135"/>
      <c r="G110" s="135"/>
      <c r="H110" s="135">
        <v>351</v>
      </c>
      <c r="I110" s="132">
        <f t="shared" si="36"/>
        <v>351</v>
      </c>
      <c r="J110" s="132"/>
      <c r="K110" s="132"/>
      <c r="L110" s="135"/>
      <c r="M110" s="135">
        <f>H110+J110+K110+L110</f>
        <v>351</v>
      </c>
      <c r="N110" s="57"/>
      <c r="O110" s="57"/>
      <c r="P110" s="57" t="s">
        <v>177</v>
      </c>
      <c r="Q110" s="57" t="s">
        <v>646</v>
      </c>
      <c r="R110" s="57" t="s">
        <v>837</v>
      </c>
      <c r="S110" s="57" t="s">
        <v>634</v>
      </c>
      <c r="T110" s="57" t="s">
        <v>838</v>
      </c>
      <c r="U110" s="163" t="s">
        <v>636</v>
      </c>
      <c r="V110" s="135">
        <v>351</v>
      </c>
      <c r="W110" s="163" t="s">
        <v>637</v>
      </c>
      <c r="X110" s="163" t="s">
        <v>638</v>
      </c>
      <c r="Y110" s="57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234">
        <f t="shared" si="30"/>
        <v>1</v>
      </c>
      <c r="AK110" s="135"/>
    </row>
    <row r="111" ht="30" hidden="1" customHeight="1" spans="1:37">
      <c r="A111" s="132">
        <v>47</v>
      </c>
      <c r="B111" s="66" t="s">
        <v>839</v>
      </c>
      <c r="C111" s="66" t="s">
        <v>840</v>
      </c>
      <c r="D111" s="66">
        <v>30</v>
      </c>
      <c r="E111" s="57" t="s">
        <v>125</v>
      </c>
      <c r="F111" s="135"/>
      <c r="G111" s="135"/>
      <c r="H111" s="135">
        <v>351</v>
      </c>
      <c r="I111" s="132">
        <f t="shared" si="36"/>
        <v>351</v>
      </c>
      <c r="J111" s="132"/>
      <c r="K111" s="132"/>
      <c r="L111" s="135"/>
      <c r="M111" s="135">
        <f>H111+J111+K111+L111</f>
        <v>351</v>
      </c>
      <c r="N111" s="57"/>
      <c r="O111" s="57"/>
      <c r="P111" s="57" t="s">
        <v>177</v>
      </c>
      <c r="Q111" s="57" t="s">
        <v>841</v>
      </c>
      <c r="R111" s="57" t="s">
        <v>837</v>
      </c>
      <c r="S111" s="57" t="s">
        <v>634</v>
      </c>
      <c r="T111" s="57" t="s">
        <v>838</v>
      </c>
      <c r="U111" s="163" t="s">
        <v>636</v>
      </c>
      <c r="V111" s="135">
        <v>351</v>
      </c>
      <c r="W111" s="163" t="s">
        <v>637</v>
      </c>
      <c r="X111" s="163" t="s">
        <v>638</v>
      </c>
      <c r="Y111" s="57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234">
        <f t="shared" si="30"/>
        <v>1</v>
      </c>
      <c r="AK111" s="135"/>
    </row>
    <row r="112" ht="30" hidden="1" customHeight="1" spans="1:37">
      <c r="A112" s="132">
        <v>48</v>
      </c>
      <c r="B112" s="66" t="s">
        <v>842</v>
      </c>
      <c r="C112" s="66" t="s">
        <v>843</v>
      </c>
      <c r="D112" s="66">
        <v>60</v>
      </c>
      <c r="E112" s="57" t="s">
        <v>125</v>
      </c>
      <c r="F112" s="135"/>
      <c r="G112" s="135"/>
      <c r="H112" s="135">
        <v>390</v>
      </c>
      <c r="I112" s="132">
        <f t="shared" si="36"/>
        <v>390</v>
      </c>
      <c r="J112" s="132"/>
      <c r="K112" s="132"/>
      <c r="L112" s="135"/>
      <c r="M112" s="135">
        <f>H112+J112+K112+L112</f>
        <v>390</v>
      </c>
      <c r="N112" s="57"/>
      <c r="O112" s="57"/>
      <c r="P112" s="57"/>
      <c r="Q112" s="57"/>
      <c r="R112" s="57"/>
      <c r="S112" s="57"/>
      <c r="T112" s="57"/>
      <c r="U112" s="163"/>
      <c r="V112" s="135"/>
      <c r="W112" s="163"/>
      <c r="X112" s="163"/>
      <c r="Y112" s="57" t="s">
        <v>844</v>
      </c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234">
        <f t="shared" si="30"/>
        <v>0</v>
      </c>
      <c r="AK112" s="135"/>
    </row>
    <row r="113" ht="30" hidden="1" customHeight="1" spans="1:37">
      <c r="A113" s="132">
        <v>49</v>
      </c>
      <c r="B113" s="66" t="s">
        <v>839</v>
      </c>
      <c r="C113" s="66" t="s">
        <v>845</v>
      </c>
      <c r="D113" s="66">
        <v>30</v>
      </c>
      <c r="E113" s="57" t="s">
        <v>125</v>
      </c>
      <c r="F113" s="135"/>
      <c r="G113" s="135"/>
      <c r="H113" s="135">
        <v>390</v>
      </c>
      <c r="I113" s="132">
        <f t="shared" si="36"/>
        <v>390</v>
      </c>
      <c r="J113" s="132"/>
      <c r="K113" s="132"/>
      <c r="L113" s="135"/>
      <c r="M113" s="135">
        <f>H113+J113+K113+L113</f>
        <v>390</v>
      </c>
      <c r="N113" s="57"/>
      <c r="O113" s="57"/>
      <c r="P113" s="57" t="s">
        <v>177</v>
      </c>
      <c r="Q113" s="57" t="s">
        <v>841</v>
      </c>
      <c r="R113" s="57" t="s">
        <v>837</v>
      </c>
      <c r="S113" s="57" t="s">
        <v>846</v>
      </c>
      <c r="T113" s="57" t="s">
        <v>838</v>
      </c>
      <c r="U113" s="163" t="s">
        <v>636</v>
      </c>
      <c r="V113" s="135">
        <v>429</v>
      </c>
      <c r="W113" s="163" t="s">
        <v>637</v>
      </c>
      <c r="X113" s="163" t="s">
        <v>638</v>
      </c>
      <c r="Y113" s="57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234">
        <f t="shared" si="30"/>
        <v>1.1</v>
      </c>
      <c r="AK113" s="135"/>
    </row>
    <row r="114" ht="30" hidden="1" customHeight="1" spans="1:37">
      <c r="A114" s="132">
        <v>50</v>
      </c>
      <c r="B114" s="66" t="s">
        <v>839</v>
      </c>
      <c r="C114" s="66" t="s">
        <v>847</v>
      </c>
      <c r="D114" s="66">
        <v>30</v>
      </c>
      <c r="E114" s="57" t="s">
        <v>125</v>
      </c>
      <c r="F114" s="135"/>
      <c r="G114" s="135"/>
      <c r="H114" s="135">
        <v>390</v>
      </c>
      <c r="I114" s="132">
        <f t="shared" si="36"/>
        <v>390</v>
      </c>
      <c r="J114" s="132"/>
      <c r="K114" s="132"/>
      <c r="L114" s="135"/>
      <c r="M114" s="135">
        <f>H114+J114+K114+L114</f>
        <v>390</v>
      </c>
      <c r="N114" s="57"/>
      <c r="O114" s="57"/>
      <c r="P114" s="57" t="s">
        <v>177</v>
      </c>
      <c r="Q114" s="57" t="s">
        <v>848</v>
      </c>
      <c r="R114" s="57" t="s">
        <v>849</v>
      </c>
      <c r="S114" s="57" t="s">
        <v>647</v>
      </c>
      <c r="T114" s="57" t="s">
        <v>850</v>
      </c>
      <c r="U114" s="163" t="s">
        <v>636</v>
      </c>
      <c r="V114" s="135">
        <v>390</v>
      </c>
      <c r="W114" s="163" t="s">
        <v>637</v>
      </c>
      <c r="X114" s="163" t="s">
        <v>638</v>
      </c>
      <c r="Y114" s="57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234">
        <f t="shared" si="30"/>
        <v>1</v>
      </c>
      <c r="AK114" s="135"/>
    </row>
    <row r="115" ht="26" customHeight="1" spans="1:37">
      <c r="A115" s="47" t="s">
        <v>17</v>
      </c>
      <c r="B115" s="47" t="s">
        <v>57</v>
      </c>
      <c r="C115" s="47">
        <v>1</v>
      </c>
      <c r="D115" s="47"/>
      <c r="E115" s="104"/>
      <c r="F115" s="47"/>
      <c r="G115" s="47"/>
      <c r="H115" s="47">
        <f t="shared" ref="H115:M115" si="40">H116</f>
        <v>0</v>
      </c>
      <c r="I115" s="47">
        <f t="shared" si="40"/>
        <v>0</v>
      </c>
      <c r="J115" s="47">
        <f t="shared" si="40"/>
        <v>0</v>
      </c>
      <c r="K115" s="47">
        <f t="shared" si="40"/>
        <v>0</v>
      </c>
      <c r="L115" s="47">
        <f t="shared" si="40"/>
        <v>312</v>
      </c>
      <c r="M115" s="122">
        <f t="shared" si="40"/>
        <v>312</v>
      </c>
      <c r="N115" s="47"/>
      <c r="O115" s="47"/>
      <c r="P115" s="47"/>
      <c r="Q115" s="47"/>
      <c r="R115" s="47"/>
      <c r="S115" s="47"/>
      <c r="T115" s="47"/>
      <c r="U115" s="47"/>
      <c r="V115" s="122">
        <f>V116</f>
        <v>0</v>
      </c>
      <c r="W115" s="163"/>
      <c r="X115" s="163"/>
      <c r="Y115" s="57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228">
        <f t="shared" si="30"/>
        <v>0</v>
      </c>
      <c r="AK115" s="66" t="s">
        <v>25</v>
      </c>
    </row>
    <row r="116" hidden="1" spans="1:37">
      <c r="A116" s="267" t="s">
        <v>689</v>
      </c>
      <c r="B116" s="267" t="s">
        <v>851</v>
      </c>
      <c r="C116" s="267" t="s">
        <v>852</v>
      </c>
      <c r="D116" s="268">
        <v>30</v>
      </c>
      <c r="E116" s="267" t="s">
        <v>112</v>
      </c>
      <c r="F116" s="268"/>
      <c r="G116" s="268"/>
      <c r="H116" s="66">
        <v>0</v>
      </c>
      <c r="I116" s="268">
        <v>0</v>
      </c>
      <c r="J116" s="268"/>
      <c r="K116" s="268"/>
      <c r="L116" s="268">
        <v>312</v>
      </c>
      <c r="M116" s="268">
        <v>312</v>
      </c>
      <c r="N116" s="268"/>
      <c r="O116" s="268"/>
      <c r="P116" s="268" t="s">
        <v>313</v>
      </c>
      <c r="Q116" s="268"/>
      <c r="R116" s="268"/>
      <c r="S116" s="268"/>
      <c r="T116" s="268"/>
      <c r="U116" s="268"/>
      <c r="V116" s="268"/>
      <c r="W116" s="268"/>
      <c r="X116" s="268"/>
      <c r="Y116" s="268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323">
        <f t="shared" si="30"/>
        <v>0</v>
      </c>
      <c r="AK116" s="268"/>
    </row>
    <row r="117" hidden="1" spans="1:37">
      <c r="A117" s="269"/>
      <c r="B117" s="269"/>
      <c r="C117" s="269"/>
      <c r="D117" s="270"/>
      <c r="E117" s="269"/>
      <c r="F117" s="270"/>
      <c r="G117" s="270"/>
      <c r="H117" s="66">
        <v>0</v>
      </c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324"/>
      <c r="AK117" s="270"/>
    </row>
    <row r="118" ht="26" customHeight="1" spans="1:37">
      <c r="A118" s="122"/>
      <c r="B118" s="266" t="s">
        <v>61</v>
      </c>
      <c r="C118" s="122">
        <f>C119+C124+C154</f>
        <v>40</v>
      </c>
      <c r="D118" s="122"/>
      <c r="E118" s="123"/>
      <c r="F118" s="122"/>
      <c r="G118" s="122"/>
      <c r="H118" s="122">
        <f t="shared" ref="H118:M118" si="41">H119+H124+H154</f>
        <v>15326</v>
      </c>
      <c r="I118" s="122">
        <f t="shared" si="41"/>
        <v>15326</v>
      </c>
      <c r="J118" s="122">
        <f t="shared" si="41"/>
        <v>125</v>
      </c>
      <c r="K118" s="122">
        <f t="shared" si="41"/>
        <v>0</v>
      </c>
      <c r="L118" s="122">
        <f t="shared" si="41"/>
        <v>94.64</v>
      </c>
      <c r="M118" s="122">
        <f t="shared" si="41"/>
        <v>15545.64</v>
      </c>
      <c r="N118" s="122"/>
      <c r="O118" s="122"/>
      <c r="P118" s="122"/>
      <c r="Q118" s="122"/>
      <c r="R118" s="122"/>
      <c r="S118" s="122"/>
      <c r="T118" s="122"/>
      <c r="U118" s="122"/>
      <c r="V118" s="122">
        <f>V119+V124+V154</f>
        <v>9284</v>
      </c>
      <c r="W118" s="123"/>
      <c r="X118" s="123"/>
      <c r="Y118" s="123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28">
        <f>V118/M118</f>
        <v>0.597209249667431</v>
      </c>
      <c r="AK118" s="132"/>
    </row>
    <row r="119" ht="26" customHeight="1" spans="1:37">
      <c r="A119" s="47" t="s">
        <v>13</v>
      </c>
      <c r="B119" s="47" t="s">
        <v>62</v>
      </c>
      <c r="C119" s="122">
        <v>3</v>
      </c>
      <c r="D119" s="122"/>
      <c r="E119" s="123"/>
      <c r="F119" s="122"/>
      <c r="G119" s="122"/>
      <c r="H119" s="122">
        <f t="shared" ref="H119:M119" si="42">SUM(H120:H123)</f>
        <v>967</v>
      </c>
      <c r="I119" s="122">
        <f t="shared" si="42"/>
        <v>967</v>
      </c>
      <c r="J119" s="122">
        <f t="shared" si="42"/>
        <v>125</v>
      </c>
      <c r="K119" s="122">
        <f t="shared" si="42"/>
        <v>0</v>
      </c>
      <c r="L119" s="122">
        <f t="shared" si="42"/>
        <v>0</v>
      </c>
      <c r="M119" s="122">
        <f t="shared" si="42"/>
        <v>1092</v>
      </c>
      <c r="N119" s="122"/>
      <c r="O119" s="122"/>
      <c r="P119" s="122"/>
      <c r="Q119" s="122"/>
      <c r="R119" s="122"/>
      <c r="S119" s="122"/>
      <c r="T119" s="122"/>
      <c r="U119" s="122"/>
      <c r="V119" s="122">
        <f>SUM(V120:V123)</f>
        <v>1092</v>
      </c>
      <c r="W119" s="123"/>
      <c r="X119" s="123"/>
      <c r="Y119" s="123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28">
        <f>V119/M119</f>
        <v>1</v>
      </c>
      <c r="AK119" s="66" t="s">
        <v>39</v>
      </c>
    </row>
    <row r="120" hidden="1" spans="1:37">
      <c r="A120" s="132">
        <v>51</v>
      </c>
      <c r="B120" s="66" t="s">
        <v>853</v>
      </c>
      <c r="C120" s="66" t="s">
        <v>503</v>
      </c>
      <c r="D120" s="66">
        <v>30</v>
      </c>
      <c r="E120" s="57" t="s">
        <v>112</v>
      </c>
      <c r="F120" s="66" t="s">
        <v>113</v>
      </c>
      <c r="G120" s="132">
        <v>70</v>
      </c>
      <c r="H120" s="132">
        <f>G120+G121</f>
        <v>187</v>
      </c>
      <c r="I120" s="132">
        <f t="shared" ref="I120:I123" si="43">H120</f>
        <v>187</v>
      </c>
      <c r="J120" s="276">
        <v>125</v>
      </c>
      <c r="K120" s="132"/>
      <c r="L120" s="132"/>
      <c r="M120" s="132">
        <f>H120+J120+K120+L120</f>
        <v>312</v>
      </c>
      <c r="N120" s="57" t="s">
        <v>854</v>
      </c>
      <c r="O120" s="57" t="s">
        <v>298</v>
      </c>
      <c r="P120" s="57"/>
      <c r="Q120" s="57" t="s">
        <v>506</v>
      </c>
      <c r="R120" s="57"/>
      <c r="S120" s="57"/>
      <c r="T120" s="57"/>
      <c r="U120" s="57"/>
      <c r="V120" s="52">
        <v>312</v>
      </c>
      <c r="W120" s="57"/>
      <c r="X120" s="57"/>
      <c r="Y120" s="57"/>
      <c r="Z120" s="221"/>
      <c r="AA120" s="222"/>
      <c r="AB120" s="222"/>
      <c r="AC120" s="222"/>
      <c r="AD120" s="222"/>
      <c r="AE120" s="222"/>
      <c r="AF120" s="222"/>
      <c r="AG120" s="222"/>
      <c r="AH120" s="233"/>
      <c r="AI120" s="83"/>
      <c r="AJ120" s="234">
        <f>V120/M120</f>
        <v>1</v>
      </c>
      <c r="AK120" s="132"/>
    </row>
    <row r="121" hidden="1" spans="1:37">
      <c r="A121" s="132"/>
      <c r="B121" s="132"/>
      <c r="C121" s="132"/>
      <c r="D121" s="132"/>
      <c r="E121" s="134"/>
      <c r="F121" s="66" t="s">
        <v>124</v>
      </c>
      <c r="G121" s="132">
        <v>117</v>
      </c>
      <c r="H121" s="132"/>
      <c r="I121" s="132"/>
      <c r="J121" s="277"/>
      <c r="K121" s="132"/>
      <c r="L121" s="132"/>
      <c r="M121" s="132">
        <f>H121+J121+K121+L121</f>
        <v>0</v>
      </c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223"/>
      <c r="AA121" s="224"/>
      <c r="AB121" s="224"/>
      <c r="AC121" s="224"/>
      <c r="AD121" s="224"/>
      <c r="AE121" s="224"/>
      <c r="AF121" s="224"/>
      <c r="AG121" s="224"/>
      <c r="AH121" s="235"/>
      <c r="AI121" s="236"/>
      <c r="AJ121" s="234"/>
      <c r="AK121" s="132"/>
    </row>
    <row r="122" ht="37" hidden="1" customHeight="1" spans="1:37">
      <c r="A122" s="132">
        <v>52</v>
      </c>
      <c r="B122" s="66" t="s">
        <v>855</v>
      </c>
      <c r="C122" s="66" t="s">
        <v>856</v>
      </c>
      <c r="D122" s="66">
        <v>30</v>
      </c>
      <c r="E122" s="57" t="s">
        <v>125</v>
      </c>
      <c r="F122" s="132"/>
      <c r="G122" s="132"/>
      <c r="H122" s="132">
        <v>390</v>
      </c>
      <c r="I122" s="132">
        <f t="shared" si="43"/>
        <v>390</v>
      </c>
      <c r="J122" s="132"/>
      <c r="K122" s="132"/>
      <c r="L122" s="132"/>
      <c r="M122" s="132">
        <f>H122+J122+K122+L122</f>
        <v>390</v>
      </c>
      <c r="N122" s="57"/>
      <c r="O122" s="57"/>
      <c r="P122" s="57" t="s">
        <v>177</v>
      </c>
      <c r="Q122" s="57" t="s">
        <v>506</v>
      </c>
      <c r="R122" s="57" t="s">
        <v>506</v>
      </c>
      <c r="S122" s="57" t="s">
        <v>546</v>
      </c>
      <c r="T122" s="57" t="s">
        <v>542</v>
      </c>
      <c r="U122" s="57"/>
      <c r="V122" s="52">
        <v>390</v>
      </c>
      <c r="W122" s="57"/>
      <c r="X122" s="57"/>
      <c r="Y122" s="57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234">
        <f>V122/M122</f>
        <v>1</v>
      </c>
      <c r="AK122" s="132"/>
    </row>
    <row r="123" ht="37" hidden="1" customHeight="1" spans="1:37">
      <c r="A123" s="132">
        <v>53</v>
      </c>
      <c r="B123" s="66" t="s">
        <v>857</v>
      </c>
      <c r="C123" s="66" t="s">
        <v>858</v>
      </c>
      <c r="D123" s="66">
        <v>30</v>
      </c>
      <c r="E123" s="57" t="s">
        <v>125</v>
      </c>
      <c r="F123" s="132"/>
      <c r="G123" s="132"/>
      <c r="H123" s="132">
        <v>390</v>
      </c>
      <c r="I123" s="132">
        <f t="shared" si="43"/>
        <v>390</v>
      </c>
      <c r="J123" s="132"/>
      <c r="K123" s="132"/>
      <c r="L123" s="132"/>
      <c r="M123" s="132">
        <f>H123+J123+K123+L123</f>
        <v>390</v>
      </c>
      <c r="N123" s="57"/>
      <c r="O123" s="57"/>
      <c r="P123" s="57" t="s">
        <v>177</v>
      </c>
      <c r="Q123" s="57" t="s">
        <v>506</v>
      </c>
      <c r="R123" s="57" t="s">
        <v>506</v>
      </c>
      <c r="S123" s="57" t="s">
        <v>546</v>
      </c>
      <c r="T123" s="57" t="s">
        <v>542</v>
      </c>
      <c r="U123" s="57"/>
      <c r="V123" s="52">
        <v>390</v>
      </c>
      <c r="W123" s="57"/>
      <c r="X123" s="57"/>
      <c r="Y123" s="57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234">
        <f>V123/M123</f>
        <v>1</v>
      </c>
      <c r="AK123" s="132"/>
    </row>
    <row r="124" ht="26" customHeight="1" spans="1:37">
      <c r="A124" s="47" t="s">
        <v>15</v>
      </c>
      <c r="B124" s="47" t="s">
        <v>63</v>
      </c>
      <c r="C124" s="122">
        <v>23</v>
      </c>
      <c r="D124" s="122"/>
      <c r="E124" s="123"/>
      <c r="F124" s="122"/>
      <c r="G124" s="122"/>
      <c r="H124" s="122">
        <f t="shared" ref="H124:M124" si="44">SUM(H125:H153)</f>
        <v>9313</v>
      </c>
      <c r="I124" s="122">
        <f t="shared" si="44"/>
        <v>9313</v>
      </c>
      <c r="J124" s="122">
        <f t="shared" si="44"/>
        <v>0</v>
      </c>
      <c r="K124" s="122">
        <f t="shared" si="44"/>
        <v>0</v>
      </c>
      <c r="L124" s="122">
        <f t="shared" si="44"/>
        <v>0</v>
      </c>
      <c r="M124" s="122">
        <f t="shared" si="44"/>
        <v>9313</v>
      </c>
      <c r="N124" s="122"/>
      <c r="O124" s="122"/>
      <c r="P124" s="122"/>
      <c r="Q124" s="122"/>
      <c r="R124" s="122"/>
      <c r="S124" s="122"/>
      <c r="T124" s="122"/>
      <c r="U124" s="122"/>
      <c r="V124" s="122">
        <f>SUM(V125:V153)</f>
        <v>5158</v>
      </c>
      <c r="W124" s="123"/>
      <c r="X124" s="123"/>
      <c r="Y124" s="123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28">
        <f>V124/M124</f>
        <v>0.553849457747235</v>
      </c>
      <c r="AK124" s="132"/>
    </row>
    <row r="125" hidden="1" spans="1:37">
      <c r="A125" s="132">
        <v>54</v>
      </c>
      <c r="B125" s="66" t="s">
        <v>859</v>
      </c>
      <c r="C125" s="66" t="s">
        <v>860</v>
      </c>
      <c r="D125" s="66">
        <v>30</v>
      </c>
      <c r="E125" s="57" t="s">
        <v>112</v>
      </c>
      <c r="F125" s="66" t="s">
        <v>113</v>
      </c>
      <c r="G125" s="132">
        <v>70</v>
      </c>
      <c r="H125" s="132">
        <f>G125+G126</f>
        <v>187</v>
      </c>
      <c r="I125" s="132">
        <f>H125+H127</f>
        <v>577</v>
      </c>
      <c r="J125" s="276"/>
      <c r="K125" s="276"/>
      <c r="L125" s="132"/>
      <c r="M125" s="132">
        <f t="shared" ref="M125:M153" si="45">H125+J125+K125+L125</f>
        <v>187</v>
      </c>
      <c r="N125" s="57"/>
      <c r="O125" s="57"/>
      <c r="P125" s="57"/>
      <c r="Q125" s="308" t="s">
        <v>506</v>
      </c>
      <c r="R125" s="308" t="s">
        <v>506</v>
      </c>
      <c r="S125" s="308" t="s">
        <v>506</v>
      </c>
      <c r="T125" s="308" t="s">
        <v>861</v>
      </c>
      <c r="U125" s="308" t="s">
        <v>862</v>
      </c>
      <c r="V125" s="72">
        <v>537</v>
      </c>
      <c r="W125" s="57"/>
      <c r="X125" s="57"/>
      <c r="Y125" s="57"/>
      <c r="Z125" s="221"/>
      <c r="AA125" s="222"/>
      <c r="AB125" s="222"/>
      <c r="AC125" s="222"/>
      <c r="AD125" s="222"/>
      <c r="AE125" s="222"/>
      <c r="AF125" s="222"/>
      <c r="AG125" s="222"/>
      <c r="AH125" s="233"/>
      <c r="AI125" s="83"/>
      <c r="AJ125" s="234">
        <f>V125/M125</f>
        <v>2.87165775401069</v>
      </c>
      <c r="AK125" s="132"/>
    </row>
    <row r="126" hidden="1" spans="1:37">
      <c r="A126" s="132"/>
      <c r="B126" s="132"/>
      <c r="C126" s="132"/>
      <c r="D126" s="132"/>
      <c r="E126" s="134"/>
      <c r="F126" s="66" t="s">
        <v>124</v>
      </c>
      <c r="G126" s="132">
        <v>117</v>
      </c>
      <c r="H126" s="132"/>
      <c r="I126" s="132"/>
      <c r="J126" s="278"/>
      <c r="K126" s="278"/>
      <c r="L126" s="132"/>
      <c r="M126" s="132">
        <f t="shared" si="45"/>
        <v>0</v>
      </c>
      <c r="N126" s="134"/>
      <c r="O126" s="134"/>
      <c r="P126" s="134"/>
      <c r="Q126" s="309"/>
      <c r="R126" s="309"/>
      <c r="S126" s="309"/>
      <c r="T126" s="309"/>
      <c r="U126" s="309"/>
      <c r="V126" s="309"/>
      <c r="W126" s="134"/>
      <c r="X126" s="134"/>
      <c r="Y126" s="134"/>
      <c r="Z126" s="223"/>
      <c r="AA126" s="224"/>
      <c r="AB126" s="224"/>
      <c r="AC126" s="224"/>
      <c r="AD126" s="224"/>
      <c r="AE126" s="224"/>
      <c r="AF126" s="224"/>
      <c r="AG126" s="224"/>
      <c r="AH126" s="235"/>
      <c r="AI126" s="236"/>
      <c r="AJ126" s="234"/>
      <c r="AK126" s="132"/>
    </row>
    <row r="127" ht="24" hidden="1" spans="1:37">
      <c r="A127" s="132"/>
      <c r="B127" s="132"/>
      <c r="C127" s="132"/>
      <c r="D127" s="132"/>
      <c r="E127" s="57" t="s">
        <v>125</v>
      </c>
      <c r="F127" s="135"/>
      <c r="G127" s="135"/>
      <c r="H127" s="135">
        <v>390</v>
      </c>
      <c r="I127" s="132"/>
      <c r="J127" s="277"/>
      <c r="K127" s="277"/>
      <c r="L127" s="135"/>
      <c r="M127" s="135">
        <f t="shared" si="45"/>
        <v>390</v>
      </c>
      <c r="N127" s="57"/>
      <c r="O127" s="57"/>
      <c r="P127" s="57" t="s">
        <v>177</v>
      </c>
      <c r="Q127" s="310"/>
      <c r="R127" s="310"/>
      <c r="S127" s="310"/>
      <c r="T127" s="310"/>
      <c r="U127" s="310"/>
      <c r="V127" s="310"/>
      <c r="W127" s="134"/>
      <c r="X127" s="134"/>
      <c r="Y127" s="57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234">
        <f t="shared" ref="AJ127:AJ141" si="46">V127/M127</f>
        <v>0</v>
      </c>
      <c r="AK127" s="135"/>
    </row>
    <row r="128" ht="33" hidden="1" customHeight="1" spans="1:37">
      <c r="A128" s="132">
        <v>55</v>
      </c>
      <c r="B128" s="66" t="s">
        <v>863</v>
      </c>
      <c r="C128" s="66" t="s">
        <v>864</v>
      </c>
      <c r="D128" s="66">
        <v>30</v>
      </c>
      <c r="E128" s="57" t="s">
        <v>125</v>
      </c>
      <c r="F128" s="132"/>
      <c r="G128" s="132"/>
      <c r="H128" s="132">
        <v>390</v>
      </c>
      <c r="I128" s="132">
        <f t="shared" ref="I128:I140" si="47">H128</f>
        <v>390</v>
      </c>
      <c r="J128" s="132"/>
      <c r="K128" s="132"/>
      <c r="L128" s="132"/>
      <c r="M128" s="132">
        <f t="shared" si="45"/>
        <v>390</v>
      </c>
      <c r="N128" s="57"/>
      <c r="O128" s="57"/>
      <c r="P128" s="57" t="s">
        <v>177</v>
      </c>
      <c r="Q128" s="57" t="s">
        <v>506</v>
      </c>
      <c r="R128" s="57" t="s">
        <v>506</v>
      </c>
      <c r="S128" s="57" t="s">
        <v>506</v>
      </c>
      <c r="T128" s="57" t="s">
        <v>861</v>
      </c>
      <c r="U128" s="57" t="s">
        <v>865</v>
      </c>
      <c r="V128" s="52">
        <v>360</v>
      </c>
      <c r="W128" s="57"/>
      <c r="X128" s="57"/>
      <c r="Y128" s="57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234">
        <f t="shared" si="46"/>
        <v>0.923076923076923</v>
      </c>
      <c r="AK128" s="132"/>
    </row>
    <row r="129" ht="33" hidden="1" customHeight="1" spans="1:37">
      <c r="A129" s="132">
        <v>56</v>
      </c>
      <c r="B129" s="66" t="s">
        <v>863</v>
      </c>
      <c r="C129" s="66" t="s">
        <v>866</v>
      </c>
      <c r="D129" s="66">
        <v>45</v>
      </c>
      <c r="E129" s="57" t="s">
        <v>125</v>
      </c>
      <c r="F129" s="135"/>
      <c r="G129" s="135"/>
      <c r="H129" s="135">
        <v>390</v>
      </c>
      <c r="I129" s="132">
        <f t="shared" si="47"/>
        <v>390</v>
      </c>
      <c r="J129" s="132"/>
      <c r="K129" s="132"/>
      <c r="L129" s="135"/>
      <c r="M129" s="135">
        <f t="shared" si="45"/>
        <v>390</v>
      </c>
      <c r="N129" s="57"/>
      <c r="O129" s="57"/>
      <c r="P129" s="57"/>
      <c r="Q129" s="57" t="s">
        <v>506</v>
      </c>
      <c r="R129" s="57" t="s">
        <v>506</v>
      </c>
      <c r="S129" s="57" t="s">
        <v>506</v>
      </c>
      <c r="T129" s="57" t="s">
        <v>861</v>
      </c>
      <c r="U129" s="57" t="s">
        <v>867</v>
      </c>
      <c r="V129" s="132">
        <v>390</v>
      </c>
      <c r="W129" s="57"/>
      <c r="X129" s="57"/>
      <c r="Y129" s="57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234">
        <f t="shared" si="46"/>
        <v>1</v>
      </c>
      <c r="AK129" s="135"/>
    </row>
    <row r="130" ht="33" hidden="1" customHeight="1" spans="1:37">
      <c r="A130" s="132">
        <v>57</v>
      </c>
      <c r="B130" s="66" t="s">
        <v>868</v>
      </c>
      <c r="C130" s="66" t="s">
        <v>869</v>
      </c>
      <c r="D130" s="66">
        <v>45</v>
      </c>
      <c r="E130" s="57" t="s">
        <v>125</v>
      </c>
      <c r="F130" s="135"/>
      <c r="G130" s="135"/>
      <c r="H130" s="135">
        <v>351</v>
      </c>
      <c r="I130" s="132">
        <f t="shared" si="47"/>
        <v>351</v>
      </c>
      <c r="J130" s="132"/>
      <c r="K130" s="132"/>
      <c r="L130" s="135"/>
      <c r="M130" s="135">
        <f t="shared" si="45"/>
        <v>351</v>
      </c>
      <c r="N130" s="57"/>
      <c r="O130" s="57"/>
      <c r="P130" s="57" t="s">
        <v>177</v>
      </c>
      <c r="Q130" s="57" t="s">
        <v>506</v>
      </c>
      <c r="R130" s="57" t="s">
        <v>506</v>
      </c>
      <c r="S130" s="57" t="s">
        <v>506</v>
      </c>
      <c r="T130" s="57"/>
      <c r="U130" s="57"/>
      <c r="V130" s="132">
        <v>351</v>
      </c>
      <c r="W130" s="57"/>
      <c r="X130" s="57"/>
      <c r="Y130" s="57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234">
        <f t="shared" si="46"/>
        <v>1</v>
      </c>
      <c r="AK130" s="135"/>
    </row>
    <row r="131" ht="33" hidden="1" customHeight="1" spans="1:37">
      <c r="A131" s="132">
        <v>58</v>
      </c>
      <c r="B131" s="66" t="s">
        <v>429</v>
      </c>
      <c r="C131" s="66" t="s">
        <v>870</v>
      </c>
      <c r="D131" s="66">
        <v>45</v>
      </c>
      <c r="E131" s="57" t="s">
        <v>125</v>
      </c>
      <c r="F131" s="132"/>
      <c r="G131" s="132"/>
      <c r="H131" s="132">
        <v>390</v>
      </c>
      <c r="I131" s="132">
        <f t="shared" si="47"/>
        <v>390</v>
      </c>
      <c r="J131" s="132"/>
      <c r="K131" s="132"/>
      <c r="L131" s="132"/>
      <c r="M131" s="132">
        <f t="shared" si="45"/>
        <v>390</v>
      </c>
      <c r="N131" s="57"/>
      <c r="O131" s="57"/>
      <c r="P131" s="57" t="s">
        <v>177</v>
      </c>
      <c r="Q131" s="57" t="s">
        <v>506</v>
      </c>
      <c r="R131" s="57" t="s">
        <v>506</v>
      </c>
      <c r="S131" s="57" t="s">
        <v>506</v>
      </c>
      <c r="T131" s="57" t="s">
        <v>861</v>
      </c>
      <c r="U131" s="57" t="s">
        <v>424</v>
      </c>
      <c r="V131" s="132">
        <v>390</v>
      </c>
      <c r="W131" s="57"/>
      <c r="X131" s="57"/>
      <c r="Y131" s="57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234">
        <f t="shared" si="46"/>
        <v>1</v>
      </c>
      <c r="AK131" s="132"/>
    </row>
    <row r="132" ht="33" hidden="1" customHeight="1" spans="1:37">
      <c r="A132" s="132">
        <v>59</v>
      </c>
      <c r="B132" s="66" t="s">
        <v>421</v>
      </c>
      <c r="C132" s="66" t="s">
        <v>871</v>
      </c>
      <c r="D132" s="66">
        <v>30</v>
      </c>
      <c r="E132" s="57" t="s">
        <v>125</v>
      </c>
      <c r="F132" s="135"/>
      <c r="G132" s="135"/>
      <c r="H132" s="135">
        <v>351</v>
      </c>
      <c r="I132" s="132">
        <f t="shared" si="47"/>
        <v>351</v>
      </c>
      <c r="J132" s="132"/>
      <c r="K132" s="132"/>
      <c r="L132" s="135"/>
      <c r="M132" s="135">
        <f t="shared" si="45"/>
        <v>351</v>
      </c>
      <c r="N132" s="57"/>
      <c r="O132" s="57"/>
      <c r="P132" s="57" t="s">
        <v>177</v>
      </c>
      <c r="Q132" s="57" t="s">
        <v>506</v>
      </c>
      <c r="R132" s="57" t="s">
        <v>506</v>
      </c>
      <c r="S132" s="57" t="s">
        <v>506</v>
      </c>
      <c r="T132" s="57" t="s">
        <v>861</v>
      </c>
      <c r="U132" s="57" t="s">
        <v>424</v>
      </c>
      <c r="V132" s="132">
        <v>351</v>
      </c>
      <c r="W132" s="57"/>
      <c r="X132" s="57"/>
      <c r="Y132" s="57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234">
        <f t="shared" si="46"/>
        <v>1</v>
      </c>
      <c r="AK132" s="135"/>
    </row>
    <row r="133" ht="33" hidden="1" customHeight="1" spans="1:37">
      <c r="A133" s="132">
        <v>60</v>
      </c>
      <c r="B133" s="66" t="s">
        <v>469</v>
      </c>
      <c r="C133" s="66" t="s">
        <v>872</v>
      </c>
      <c r="D133" s="66">
        <v>45</v>
      </c>
      <c r="E133" s="57" t="s">
        <v>125</v>
      </c>
      <c r="F133" s="135"/>
      <c r="G133" s="135"/>
      <c r="H133" s="135">
        <v>390</v>
      </c>
      <c r="I133" s="132">
        <f t="shared" si="47"/>
        <v>390</v>
      </c>
      <c r="J133" s="132"/>
      <c r="K133" s="132"/>
      <c r="L133" s="135"/>
      <c r="M133" s="135">
        <f t="shared" si="45"/>
        <v>390</v>
      </c>
      <c r="N133" s="163" t="s">
        <v>201</v>
      </c>
      <c r="O133" s="163" t="s">
        <v>228</v>
      </c>
      <c r="P133" s="57" t="s">
        <v>177</v>
      </c>
      <c r="Q133" s="57" t="s">
        <v>506</v>
      </c>
      <c r="R133" s="57" t="s">
        <v>506</v>
      </c>
      <c r="S133" s="57" t="s">
        <v>506</v>
      </c>
      <c r="T133" s="57" t="s">
        <v>861</v>
      </c>
      <c r="U133" s="57" t="s">
        <v>862</v>
      </c>
      <c r="V133" s="132">
        <v>390</v>
      </c>
      <c r="W133" s="57"/>
      <c r="X133" s="57"/>
      <c r="Y133" s="57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234">
        <f t="shared" si="46"/>
        <v>1</v>
      </c>
      <c r="AK133" s="135"/>
    </row>
    <row r="134" ht="33" hidden="1" customHeight="1" spans="1:37">
      <c r="A134" s="132">
        <v>61</v>
      </c>
      <c r="B134" s="66" t="s">
        <v>398</v>
      </c>
      <c r="C134" s="66" t="s">
        <v>873</v>
      </c>
      <c r="D134" s="66">
        <v>240</v>
      </c>
      <c r="E134" s="57" t="s">
        <v>125</v>
      </c>
      <c r="F134" s="135"/>
      <c r="G134" s="135"/>
      <c r="H134" s="135">
        <v>390</v>
      </c>
      <c r="I134" s="132">
        <f t="shared" si="47"/>
        <v>390</v>
      </c>
      <c r="J134" s="132"/>
      <c r="K134" s="132"/>
      <c r="L134" s="135"/>
      <c r="M134" s="135">
        <f t="shared" si="45"/>
        <v>390</v>
      </c>
      <c r="N134" s="57"/>
      <c r="O134" s="57"/>
      <c r="P134" s="57"/>
      <c r="Q134" s="57" t="s">
        <v>417</v>
      </c>
      <c r="R134" s="57"/>
      <c r="S134" s="57"/>
      <c r="T134" s="57"/>
      <c r="U134" s="57"/>
      <c r="V134" s="57"/>
      <c r="W134" s="57"/>
      <c r="X134" s="57"/>
      <c r="Y134" s="57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234">
        <f t="shared" si="46"/>
        <v>0</v>
      </c>
      <c r="AK134" s="135"/>
    </row>
    <row r="135" ht="33" hidden="1" customHeight="1" spans="1:37">
      <c r="A135" s="132">
        <v>62</v>
      </c>
      <c r="B135" s="66" t="s">
        <v>477</v>
      </c>
      <c r="C135" s="66" t="s">
        <v>874</v>
      </c>
      <c r="D135" s="66">
        <v>45</v>
      </c>
      <c r="E135" s="57" t="s">
        <v>125</v>
      </c>
      <c r="F135" s="135"/>
      <c r="G135" s="135"/>
      <c r="H135" s="135">
        <v>320</v>
      </c>
      <c r="I135" s="132">
        <f t="shared" si="47"/>
        <v>320</v>
      </c>
      <c r="J135" s="132"/>
      <c r="K135" s="132"/>
      <c r="L135" s="135"/>
      <c r="M135" s="135">
        <f t="shared" si="45"/>
        <v>320</v>
      </c>
      <c r="N135" s="57"/>
      <c r="O135" s="57"/>
      <c r="P135" s="57"/>
      <c r="Q135" s="57" t="s">
        <v>506</v>
      </c>
      <c r="R135" s="57"/>
      <c r="S135" s="57"/>
      <c r="T135" s="57"/>
      <c r="U135" s="57"/>
      <c r="V135" s="57"/>
      <c r="W135" s="57"/>
      <c r="X135" s="57"/>
      <c r="Y135" s="57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234">
        <f t="shared" si="46"/>
        <v>0</v>
      </c>
      <c r="AK135" s="135"/>
    </row>
    <row r="136" ht="33" hidden="1" customHeight="1" spans="1:37">
      <c r="A136" s="132">
        <v>63</v>
      </c>
      <c r="B136" s="66" t="s">
        <v>875</v>
      </c>
      <c r="C136" s="66" t="s">
        <v>876</v>
      </c>
      <c r="D136" s="66">
        <v>30</v>
      </c>
      <c r="E136" s="57" t="s">
        <v>125</v>
      </c>
      <c r="F136" s="135"/>
      <c r="G136" s="135"/>
      <c r="H136" s="135">
        <v>359</v>
      </c>
      <c r="I136" s="132">
        <f t="shared" si="47"/>
        <v>359</v>
      </c>
      <c r="J136" s="132"/>
      <c r="K136" s="132"/>
      <c r="L136" s="135"/>
      <c r="M136" s="135">
        <f t="shared" si="45"/>
        <v>359</v>
      </c>
      <c r="N136" s="57"/>
      <c r="O136" s="57"/>
      <c r="P136" s="57" t="s">
        <v>177</v>
      </c>
      <c r="Q136" s="57" t="s">
        <v>506</v>
      </c>
      <c r="R136" s="57"/>
      <c r="S136" s="57"/>
      <c r="T136" s="57" t="s">
        <v>861</v>
      </c>
      <c r="U136" s="57" t="s">
        <v>862</v>
      </c>
      <c r="V136" s="132">
        <v>359</v>
      </c>
      <c r="W136" s="57"/>
      <c r="X136" s="57"/>
      <c r="Y136" s="57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234">
        <f t="shared" si="46"/>
        <v>1</v>
      </c>
      <c r="AK136" s="135"/>
    </row>
    <row r="137" ht="33" hidden="1" customHeight="1" spans="1:37">
      <c r="A137" s="132">
        <v>64</v>
      </c>
      <c r="B137" s="66" t="s">
        <v>877</v>
      </c>
      <c r="C137" s="66" t="s">
        <v>878</v>
      </c>
      <c r="D137" s="66">
        <v>30</v>
      </c>
      <c r="E137" s="57" t="s">
        <v>125</v>
      </c>
      <c r="F137" s="135"/>
      <c r="G137" s="135"/>
      <c r="H137" s="135">
        <v>390</v>
      </c>
      <c r="I137" s="132">
        <f t="shared" si="47"/>
        <v>390</v>
      </c>
      <c r="J137" s="132"/>
      <c r="K137" s="132"/>
      <c r="L137" s="135"/>
      <c r="M137" s="135">
        <f t="shared" si="45"/>
        <v>390</v>
      </c>
      <c r="N137" s="57"/>
      <c r="O137" s="57"/>
      <c r="P137" s="57" t="s">
        <v>177</v>
      </c>
      <c r="Q137" s="57" t="s">
        <v>506</v>
      </c>
      <c r="R137" s="57" t="s">
        <v>506</v>
      </c>
      <c r="S137" s="57" t="s">
        <v>506</v>
      </c>
      <c r="T137" s="57"/>
      <c r="U137" s="57"/>
      <c r="V137" s="132">
        <v>390</v>
      </c>
      <c r="W137" s="57"/>
      <c r="X137" s="57"/>
      <c r="Y137" s="57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234">
        <f t="shared" si="46"/>
        <v>1</v>
      </c>
      <c r="AK137" s="135"/>
    </row>
    <row r="138" ht="33" hidden="1" customHeight="1" spans="1:37">
      <c r="A138" s="132">
        <v>65</v>
      </c>
      <c r="B138" s="66" t="s">
        <v>877</v>
      </c>
      <c r="C138" s="66" t="s">
        <v>879</v>
      </c>
      <c r="D138" s="66">
        <v>30</v>
      </c>
      <c r="E138" s="57" t="s">
        <v>125</v>
      </c>
      <c r="F138" s="135"/>
      <c r="G138" s="135"/>
      <c r="H138" s="135">
        <v>390</v>
      </c>
      <c r="I138" s="132">
        <f t="shared" si="47"/>
        <v>390</v>
      </c>
      <c r="J138" s="132"/>
      <c r="K138" s="132"/>
      <c r="L138" s="135"/>
      <c r="M138" s="135">
        <f t="shared" si="45"/>
        <v>390</v>
      </c>
      <c r="N138" s="57"/>
      <c r="O138" s="57"/>
      <c r="P138" s="57" t="s">
        <v>177</v>
      </c>
      <c r="Q138" s="57" t="s">
        <v>506</v>
      </c>
      <c r="R138" s="57" t="s">
        <v>506</v>
      </c>
      <c r="S138" s="57" t="s">
        <v>506</v>
      </c>
      <c r="T138" s="57" t="s">
        <v>861</v>
      </c>
      <c r="U138" s="57" t="s">
        <v>862</v>
      </c>
      <c r="V138" s="132">
        <v>390</v>
      </c>
      <c r="W138" s="57"/>
      <c r="X138" s="57"/>
      <c r="Y138" s="57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234">
        <f t="shared" si="46"/>
        <v>1</v>
      </c>
      <c r="AK138" s="135"/>
    </row>
    <row r="139" ht="33" hidden="1" customHeight="1" spans="1:37">
      <c r="A139" s="132">
        <v>66</v>
      </c>
      <c r="B139" s="66" t="s">
        <v>877</v>
      </c>
      <c r="C139" s="66" t="s">
        <v>880</v>
      </c>
      <c r="D139" s="66">
        <v>30</v>
      </c>
      <c r="E139" s="57" t="s">
        <v>125</v>
      </c>
      <c r="F139" s="135"/>
      <c r="G139" s="135"/>
      <c r="H139" s="135">
        <v>390</v>
      </c>
      <c r="I139" s="132">
        <f t="shared" si="47"/>
        <v>390</v>
      </c>
      <c r="J139" s="132"/>
      <c r="K139" s="132"/>
      <c r="L139" s="135"/>
      <c r="M139" s="135">
        <f t="shared" si="45"/>
        <v>390</v>
      </c>
      <c r="N139" s="57"/>
      <c r="O139" s="57"/>
      <c r="P139" s="57" t="s">
        <v>177</v>
      </c>
      <c r="Q139" s="57" t="s">
        <v>506</v>
      </c>
      <c r="R139" s="57" t="s">
        <v>506</v>
      </c>
      <c r="S139" s="57" t="s">
        <v>506</v>
      </c>
      <c r="T139" s="57" t="s">
        <v>861</v>
      </c>
      <c r="U139" s="57" t="s">
        <v>862</v>
      </c>
      <c r="V139" s="132">
        <v>300</v>
      </c>
      <c r="W139" s="57"/>
      <c r="X139" s="57"/>
      <c r="Y139" s="57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234">
        <f t="shared" si="46"/>
        <v>0.769230769230769</v>
      </c>
      <c r="AK139" s="135"/>
    </row>
    <row r="140" ht="33" hidden="1" customHeight="1" spans="1:37">
      <c r="A140" s="132">
        <v>67</v>
      </c>
      <c r="B140" s="66" t="s">
        <v>877</v>
      </c>
      <c r="C140" s="66" t="s">
        <v>881</v>
      </c>
      <c r="D140" s="66">
        <v>30</v>
      </c>
      <c r="E140" s="57" t="s">
        <v>125</v>
      </c>
      <c r="F140" s="135"/>
      <c r="G140" s="135"/>
      <c r="H140" s="135">
        <v>390</v>
      </c>
      <c r="I140" s="132">
        <f t="shared" si="47"/>
        <v>390</v>
      </c>
      <c r="J140" s="132"/>
      <c r="K140" s="132"/>
      <c r="L140" s="135"/>
      <c r="M140" s="135">
        <f t="shared" si="45"/>
        <v>390</v>
      </c>
      <c r="N140" s="57"/>
      <c r="O140" s="57"/>
      <c r="P140" s="57"/>
      <c r="Q140" s="57" t="s">
        <v>506</v>
      </c>
      <c r="R140" s="57" t="s">
        <v>506</v>
      </c>
      <c r="S140" s="57" t="s">
        <v>506</v>
      </c>
      <c r="T140" s="57"/>
      <c r="U140" s="57"/>
      <c r="V140" s="132">
        <v>300</v>
      </c>
      <c r="W140" s="57"/>
      <c r="X140" s="57"/>
      <c r="Y140" s="57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234">
        <f t="shared" si="46"/>
        <v>0.769230769230769</v>
      </c>
      <c r="AK140" s="135"/>
    </row>
    <row r="141" hidden="1" spans="1:37">
      <c r="A141" s="132">
        <v>68</v>
      </c>
      <c r="B141" s="66" t="s">
        <v>432</v>
      </c>
      <c r="C141" s="66" t="s">
        <v>882</v>
      </c>
      <c r="D141" s="66">
        <v>30</v>
      </c>
      <c r="E141" s="57" t="s">
        <v>112</v>
      </c>
      <c r="F141" s="52" t="s">
        <v>113</v>
      </c>
      <c r="G141" s="132">
        <v>70</v>
      </c>
      <c r="H141" s="132">
        <f>G141+G142</f>
        <v>187</v>
      </c>
      <c r="I141" s="132">
        <f>H141+H143</f>
        <v>577</v>
      </c>
      <c r="J141" s="276"/>
      <c r="K141" s="276"/>
      <c r="L141" s="132"/>
      <c r="M141" s="132">
        <f t="shared" si="45"/>
        <v>187</v>
      </c>
      <c r="N141" s="57"/>
      <c r="O141" s="57"/>
      <c r="P141" s="57"/>
      <c r="Q141" s="330" t="s">
        <v>506</v>
      </c>
      <c r="R141" s="330" t="s">
        <v>506</v>
      </c>
      <c r="S141" s="330" t="s">
        <v>506</v>
      </c>
      <c r="T141" s="308"/>
      <c r="U141" s="308"/>
      <c r="V141" s="276">
        <v>300</v>
      </c>
      <c r="W141" s="57"/>
      <c r="X141" s="57"/>
      <c r="Y141" s="57"/>
      <c r="Z141" s="221"/>
      <c r="AA141" s="222"/>
      <c r="AB141" s="222"/>
      <c r="AC141" s="222"/>
      <c r="AD141" s="222"/>
      <c r="AE141" s="222"/>
      <c r="AF141" s="222"/>
      <c r="AG141" s="222"/>
      <c r="AH141" s="233"/>
      <c r="AI141" s="83"/>
      <c r="AJ141" s="234">
        <f t="shared" si="46"/>
        <v>1.60427807486631</v>
      </c>
      <c r="AK141" s="132"/>
    </row>
    <row r="142" hidden="1" spans="1:37">
      <c r="A142" s="132"/>
      <c r="B142" s="132"/>
      <c r="C142" s="132"/>
      <c r="D142" s="132"/>
      <c r="E142" s="134"/>
      <c r="F142" s="52" t="s">
        <v>124</v>
      </c>
      <c r="G142" s="132">
        <v>117</v>
      </c>
      <c r="H142" s="132"/>
      <c r="I142" s="132"/>
      <c r="J142" s="278"/>
      <c r="K142" s="278"/>
      <c r="L142" s="132"/>
      <c r="M142" s="132">
        <f t="shared" si="45"/>
        <v>0</v>
      </c>
      <c r="N142" s="134"/>
      <c r="O142" s="134"/>
      <c r="P142" s="134"/>
      <c r="Q142" s="331"/>
      <c r="R142" s="331"/>
      <c r="S142" s="331"/>
      <c r="T142" s="309"/>
      <c r="U142" s="309"/>
      <c r="V142" s="278"/>
      <c r="W142" s="134"/>
      <c r="X142" s="134"/>
      <c r="Y142" s="134"/>
      <c r="Z142" s="223"/>
      <c r="AA142" s="224"/>
      <c r="AB142" s="224"/>
      <c r="AC142" s="224"/>
      <c r="AD142" s="224"/>
      <c r="AE142" s="224"/>
      <c r="AF142" s="224"/>
      <c r="AG142" s="224"/>
      <c r="AH142" s="235"/>
      <c r="AI142" s="236"/>
      <c r="AJ142" s="234"/>
      <c r="AK142" s="132"/>
    </row>
    <row r="143" ht="24" hidden="1" spans="1:37">
      <c r="A143" s="132"/>
      <c r="B143" s="132"/>
      <c r="C143" s="132"/>
      <c r="D143" s="132"/>
      <c r="E143" s="57" t="s">
        <v>125</v>
      </c>
      <c r="F143" s="135"/>
      <c r="G143" s="135"/>
      <c r="H143" s="135">
        <v>390</v>
      </c>
      <c r="I143" s="132"/>
      <c r="J143" s="277"/>
      <c r="K143" s="277"/>
      <c r="L143" s="135"/>
      <c r="M143" s="135">
        <f t="shared" si="45"/>
        <v>390</v>
      </c>
      <c r="N143" s="57"/>
      <c r="O143" s="57"/>
      <c r="P143" s="57" t="s">
        <v>177</v>
      </c>
      <c r="Q143" s="332"/>
      <c r="R143" s="332"/>
      <c r="S143" s="332"/>
      <c r="T143" s="310"/>
      <c r="U143" s="310"/>
      <c r="V143" s="277"/>
      <c r="W143" s="134"/>
      <c r="X143" s="134"/>
      <c r="Y143" s="57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234">
        <f>V143/M143</f>
        <v>0</v>
      </c>
      <c r="AK143" s="135"/>
    </row>
    <row r="144" hidden="1" spans="1:37">
      <c r="A144" s="132">
        <v>69</v>
      </c>
      <c r="B144" s="66" t="s">
        <v>432</v>
      </c>
      <c r="C144" s="66" t="s">
        <v>883</v>
      </c>
      <c r="D144" s="66">
        <v>45</v>
      </c>
      <c r="E144" s="57" t="s">
        <v>112</v>
      </c>
      <c r="F144" s="52" t="s">
        <v>113</v>
      </c>
      <c r="G144" s="132">
        <v>86</v>
      </c>
      <c r="H144" s="132">
        <f>G144+G145</f>
        <v>203</v>
      </c>
      <c r="I144" s="132">
        <f>H144+H146</f>
        <v>593</v>
      </c>
      <c r="J144" s="132"/>
      <c r="K144" s="132"/>
      <c r="L144" s="132"/>
      <c r="M144" s="132">
        <f t="shared" si="45"/>
        <v>203</v>
      </c>
      <c r="N144" s="57"/>
      <c r="O144" s="57"/>
      <c r="P144" s="57"/>
      <c r="Q144" s="57" t="s">
        <v>417</v>
      </c>
      <c r="R144" s="57"/>
      <c r="S144" s="57"/>
      <c r="T144" s="57"/>
      <c r="U144" s="57"/>
      <c r="V144" s="57"/>
      <c r="W144" s="57"/>
      <c r="X144" s="57"/>
      <c r="Y144" s="57"/>
      <c r="Z144" s="221"/>
      <c r="AA144" s="222"/>
      <c r="AB144" s="222"/>
      <c r="AC144" s="222"/>
      <c r="AD144" s="222"/>
      <c r="AE144" s="222"/>
      <c r="AF144" s="222"/>
      <c r="AG144" s="222"/>
      <c r="AH144" s="233"/>
      <c r="AI144" s="83"/>
      <c r="AJ144" s="234">
        <f>V144/M144</f>
        <v>0</v>
      </c>
      <c r="AK144" s="132"/>
    </row>
    <row r="145" hidden="1" spans="1:37">
      <c r="A145" s="132"/>
      <c r="B145" s="132"/>
      <c r="C145" s="132"/>
      <c r="D145" s="132"/>
      <c r="E145" s="134"/>
      <c r="F145" s="52" t="s">
        <v>124</v>
      </c>
      <c r="G145" s="132">
        <v>117</v>
      </c>
      <c r="H145" s="132"/>
      <c r="I145" s="132"/>
      <c r="J145" s="132"/>
      <c r="K145" s="132"/>
      <c r="L145" s="132"/>
      <c r="M145" s="132">
        <f t="shared" si="45"/>
        <v>0</v>
      </c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223"/>
      <c r="AA145" s="224"/>
      <c r="AB145" s="224"/>
      <c r="AC145" s="224"/>
      <c r="AD145" s="224"/>
      <c r="AE145" s="224"/>
      <c r="AF145" s="224"/>
      <c r="AG145" s="224"/>
      <c r="AH145" s="235"/>
      <c r="AI145" s="236"/>
      <c r="AJ145" s="234"/>
      <c r="AK145" s="132"/>
    </row>
    <row r="146" ht="24" hidden="1" spans="1:37">
      <c r="A146" s="132"/>
      <c r="B146" s="132"/>
      <c r="C146" s="132"/>
      <c r="D146" s="132"/>
      <c r="E146" s="57" t="s">
        <v>125</v>
      </c>
      <c r="F146" s="135"/>
      <c r="G146" s="135"/>
      <c r="H146" s="135">
        <v>390</v>
      </c>
      <c r="I146" s="132"/>
      <c r="J146" s="132"/>
      <c r="K146" s="132"/>
      <c r="L146" s="135"/>
      <c r="M146" s="135">
        <f t="shared" si="45"/>
        <v>390</v>
      </c>
      <c r="N146" s="57"/>
      <c r="O146" s="57"/>
      <c r="P146" s="57"/>
      <c r="Q146" s="57"/>
      <c r="R146" s="57"/>
      <c r="S146" s="57"/>
      <c r="T146" s="57"/>
      <c r="U146" s="57"/>
      <c r="V146" s="57"/>
      <c r="W146" s="134"/>
      <c r="X146" s="134"/>
      <c r="Y146" s="57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234">
        <f t="shared" ref="AJ146:AJ173" si="48">V146/M146</f>
        <v>0</v>
      </c>
      <c r="AK146" s="135"/>
    </row>
    <row r="147" ht="34" hidden="1" customHeight="1" spans="1:37">
      <c r="A147" s="132">
        <v>70</v>
      </c>
      <c r="B147" s="66" t="s">
        <v>398</v>
      </c>
      <c r="C147" s="66" t="s">
        <v>884</v>
      </c>
      <c r="D147" s="66">
        <v>45</v>
      </c>
      <c r="E147" s="57" t="s">
        <v>125</v>
      </c>
      <c r="F147" s="135"/>
      <c r="G147" s="135"/>
      <c r="H147" s="135">
        <v>390</v>
      </c>
      <c r="I147" s="132">
        <f t="shared" ref="I147:I153" si="49">H147</f>
        <v>390</v>
      </c>
      <c r="J147" s="132"/>
      <c r="K147" s="132"/>
      <c r="L147" s="135"/>
      <c r="M147" s="135">
        <f t="shared" si="45"/>
        <v>390</v>
      </c>
      <c r="N147" s="57"/>
      <c r="O147" s="57"/>
      <c r="P147" s="57"/>
      <c r="Q147" s="57" t="s">
        <v>506</v>
      </c>
      <c r="R147" s="57" t="s">
        <v>506</v>
      </c>
      <c r="S147" s="57" t="s">
        <v>506</v>
      </c>
      <c r="T147" s="57" t="s">
        <v>861</v>
      </c>
      <c r="U147" s="57" t="s">
        <v>885</v>
      </c>
      <c r="V147" s="52">
        <v>350</v>
      </c>
      <c r="W147" s="57"/>
      <c r="X147" s="57"/>
      <c r="Y147" s="57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234">
        <f t="shared" si="48"/>
        <v>0.897435897435897</v>
      </c>
      <c r="AK147" s="135"/>
    </row>
    <row r="148" ht="34" hidden="1" customHeight="1" spans="1:37">
      <c r="A148" s="132">
        <v>71</v>
      </c>
      <c r="B148" s="66" t="s">
        <v>469</v>
      </c>
      <c r="C148" s="66" t="s">
        <v>886</v>
      </c>
      <c r="D148" s="66">
        <v>45</v>
      </c>
      <c r="E148" s="57" t="s">
        <v>125</v>
      </c>
      <c r="F148" s="135"/>
      <c r="G148" s="135"/>
      <c r="H148" s="135">
        <v>390</v>
      </c>
      <c r="I148" s="132">
        <f t="shared" si="49"/>
        <v>390</v>
      </c>
      <c r="J148" s="132"/>
      <c r="K148" s="132"/>
      <c r="L148" s="135"/>
      <c r="M148" s="135">
        <f t="shared" si="45"/>
        <v>390</v>
      </c>
      <c r="N148" s="57"/>
      <c r="O148" s="57"/>
      <c r="P148" s="57"/>
      <c r="Q148" s="57" t="s">
        <v>506</v>
      </c>
      <c r="R148" s="57" t="s">
        <v>506</v>
      </c>
      <c r="S148" s="57" t="s">
        <v>506</v>
      </c>
      <c r="T148" s="57" t="s">
        <v>861</v>
      </c>
      <c r="U148" s="57" t="s">
        <v>862</v>
      </c>
      <c r="V148" s="57"/>
      <c r="W148" s="57"/>
      <c r="X148" s="57"/>
      <c r="Y148" s="57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234">
        <f t="shared" si="48"/>
        <v>0</v>
      </c>
      <c r="AK148" s="135"/>
    </row>
    <row r="149" ht="34" hidden="1" customHeight="1" spans="1:37">
      <c r="A149" s="132">
        <v>72</v>
      </c>
      <c r="B149" s="66" t="s">
        <v>798</v>
      </c>
      <c r="C149" s="66" t="s">
        <v>887</v>
      </c>
      <c r="D149" s="66">
        <v>30</v>
      </c>
      <c r="E149" s="57" t="s">
        <v>125</v>
      </c>
      <c r="F149" s="135"/>
      <c r="G149" s="135"/>
      <c r="H149" s="135">
        <v>390</v>
      </c>
      <c r="I149" s="132">
        <f t="shared" si="49"/>
        <v>390</v>
      </c>
      <c r="J149" s="132"/>
      <c r="K149" s="132"/>
      <c r="L149" s="135"/>
      <c r="M149" s="135">
        <f t="shared" si="45"/>
        <v>390</v>
      </c>
      <c r="N149" s="57"/>
      <c r="O149" s="57"/>
      <c r="P149" s="57"/>
      <c r="Q149" s="57" t="s">
        <v>417</v>
      </c>
      <c r="R149" s="57"/>
      <c r="S149" s="57"/>
      <c r="T149" s="57"/>
      <c r="U149" s="57"/>
      <c r="V149" s="57"/>
      <c r="W149" s="57"/>
      <c r="X149" s="57"/>
      <c r="Y149" s="57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234">
        <f t="shared" si="48"/>
        <v>0</v>
      </c>
      <c r="AK149" s="135"/>
    </row>
    <row r="150" ht="34" hidden="1" customHeight="1" spans="1:37">
      <c r="A150" s="132">
        <v>73</v>
      </c>
      <c r="B150" s="66" t="s">
        <v>398</v>
      </c>
      <c r="C150" s="66" t="s">
        <v>888</v>
      </c>
      <c r="D150" s="66">
        <v>280</v>
      </c>
      <c r="E150" s="57" t="s">
        <v>125</v>
      </c>
      <c r="F150" s="135"/>
      <c r="G150" s="135"/>
      <c r="H150" s="135">
        <v>390</v>
      </c>
      <c r="I150" s="132">
        <f t="shared" si="49"/>
        <v>390</v>
      </c>
      <c r="J150" s="132"/>
      <c r="K150" s="132"/>
      <c r="L150" s="135"/>
      <c r="M150" s="135">
        <f t="shared" si="45"/>
        <v>390</v>
      </c>
      <c r="N150" s="57"/>
      <c r="O150" s="57"/>
      <c r="P150" s="57"/>
      <c r="Q150" s="57" t="s">
        <v>417</v>
      </c>
      <c r="R150" s="57"/>
      <c r="S150" s="57"/>
      <c r="T150" s="57"/>
      <c r="U150" s="57"/>
      <c r="V150" s="57"/>
      <c r="W150" s="57"/>
      <c r="X150" s="57"/>
      <c r="Y150" s="57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234">
        <f t="shared" si="48"/>
        <v>0</v>
      </c>
      <c r="AK150" s="135"/>
    </row>
    <row r="151" ht="34" hidden="1" customHeight="1" spans="1:37">
      <c r="A151" s="132">
        <v>74</v>
      </c>
      <c r="B151" s="66" t="s">
        <v>398</v>
      </c>
      <c r="C151" s="66" t="s">
        <v>889</v>
      </c>
      <c r="D151" s="66">
        <v>180</v>
      </c>
      <c r="E151" s="57" t="s">
        <v>125</v>
      </c>
      <c r="F151" s="135"/>
      <c r="G151" s="135"/>
      <c r="H151" s="135">
        <v>390</v>
      </c>
      <c r="I151" s="132">
        <f t="shared" si="49"/>
        <v>390</v>
      </c>
      <c r="J151" s="132"/>
      <c r="K151" s="132"/>
      <c r="L151" s="135"/>
      <c r="M151" s="135">
        <f t="shared" si="45"/>
        <v>390</v>
      </c>
      <c r="N151" s="57"/>
      <c r="O151" s="57"/>
      <c r="P151" s="57"/>
      <c r="Q151" s="57" t="s">
        <v>417</v>
      </c>
      <c r="R151" s="57"/>
      <c r="S151" s="57"/>
      <c r="T151" s="57"/>
      <c r="U151" s="57"/>
      <c r="V151" s="57"/>
      <c r="W151" s="57"/>
      <c r="X151" s="57"/>
      <c r="Y151" s="57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234">
        <f t="shared" si="48"/>
        <v>0</v>
      </c>
      <c r="AK151" s="135"/>
    </row>
    <row r="152" ht="34" hidden="1" customHeight="1" spans="1:37">
      <c r="A152" s="132">
        <v>75</v>
      </c>
      <c r="B152" s="66" t="s">
        <v>398</v>
      </c>
      <c r="C152" s="325" t="s">
        <v>890</v>
      </c>
      <c r="D152" s="66">
        <v>115</v>
      </c>
      <c r="E152" s="57" t="s">
        <v>125</v>
      </c>
      <c r="F152" s="135"/>
      <c r="G152" s="135"/>
      <c r="H152" s="135">
        <v>335</v>
      </c>
      <c r="I152" s="132">
        <f t="shared" si="49"/>
        <v>335</v>
      </c>
      <c r="J152" s="132"/>
      <c r="K152" s="132"/>
      <c r="L152" s="135"/>
      <c r="M152" s="135">
        <f t="shared" si="45"/>
        <v>335</v>
      </c>
      <c r="N152" s="57"/>
      <c r="O152" s="57"/>
      <c r="P152" s="57"/>
      <c r="Q152" s="57" t="s">
        <v>506</v>
      </c>
      <c r="R152" s="57" t="s">
        <v>506</v>
      </c>
      <c r="S152" s="57" t="s">
        <v>506</v>
      </c>
      <c r="T152" s="57"/>
      <c r="U152" s="57"/>
      <c r="V152" s="57"/>
      <c r="W152" s="57"/>
      <c r="X152" s="57"/>
      <c r="Y152" s="57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234">
        <f t="shared" si="48"/>
        <v>0</v>
      </c>
      <c r="AK152" s="135"/>
    </row>
    <row r="153" ht="34" hidden="1" customHeight="1" spans="1:37">
      <c r="A153" s="132">
        <v>76</v>
      </c>
      <c r="B153" s="66" t="s">
        <v>398</v>
      </c>
      <c r="C153" s="66" t="s">
        <v>891</v>
      </c>
      <c r="D153" s="66">
        <v>180</v>
      </c>
      <c r="E153" s="57" t="s">
        <v>125</v>
      </c>
      <c r="F153" s="135"/>
      <c r="G153" s="135"/>
      <c r="H153" s="135">
        <v>390</v>
      </c>
      <c r="I153" s="132">
        <f t="shared" si="49"/>
        <v>390</v>
      </c>
      <c r="J153" s="132"/>
      <c r="K153" s="132"/>
      <c r="L153" s="135"/>
      <c r="M153" s="135">
        <f t="shared" si="45"/>
        <v>390</v>
      </c>
      <c r="N153" s="57"/>
      <c r="O153" s="57"/>
      <c r="P153" s="57"/>
      <c r="Q153" s="57" t="s">
        <v>417</v>
      </c>
      <c r="R153" s="57"/>
      <c r="S153" s="57"/>
      <c r="T153" s="57"/>
      <c r="U153" s="57"/>
      <c r="V153" s="57"/>
      <c r="W153" s="57"/>
      <c r="X153" s="57"/>
      <c r="Y153" s="57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234">
        <f t="shared" si="48"/>
        <v>0</v>
      </c>
      <c r="AK153" s="135"/>
    </row>
    <row r="154" ht="26" customHeight="1" spans="1:37">
      <c r="A154" s="47" t="s">
        <v>17</v>
      </c>
      <c r="B154" s="47" t="s">
        <v>64</v>
      </c>
      <c r="C154" s="122">
        <v>14</v>
      </c>
      <c r="D154" s="122"/>
      <c r="E154" s="123"/>
      <c r="F154" s="139"/>
      <c r="G154" s="139"/>
      <c r="H154" s="139">
        <f t="shared" ref="H154:M154" si="50">SUM(H155:H169)</f>
        <v>5046</v>
      </c>
      <c r="I154" s="139">
        <f t="shared" si="50"/>
        <v>5046</v>
      </c>
      <c r="J154" s="139">
        <f t="shared" si="50"/>
        <v>0</v>
      </c>
      <c r="K154" s="139">
        <f t="shared" si="50"/>
        <v>0</v>
      </c>
      <c r="L154" s="139">
        <f t="shared" si="50"/>
        <v>94.64</v>
      </c>
      <c r="M154" s="139">
        <f t="shared" si="50"/>
        <v>5140.64</v>
      </c>
      <c r="N154" s="139"/>
      <c r="O154" s="139"/>
      <c r="P154" s="139"/>
      <c r="Q154" s="139"/>
      <c r="R154" s="139"/>
      <c r="S154" s="139"/>
      <c r="T154" s="139"/>
      <c r="U154" s="139"/>
      <c r="V154" s="139">
        <f>SUM(V155:V169)</f>
        <v>3034</v>
      </c>
      <c r="W154" s="123"/>
      <c r="X154" s="123"/>
      <c r="Y154" s="123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28">
        <f t="shared" si="48"/>
        <v>0.590198885741853</v>
      </c>
      <c r="AK154" s="135"/>
    </row>
    <row r="155" ht="39" hidden="1" customHeight="1" spans="1:37">
      <c r="A155" s="132">
        <v>77</v>
      </c>
      <c r="B155" s="268" t="s">
        <v>794</v>
      </c>
      <c r="C155" s="66" t="s">
        <v>892</v>
      </c>
      <c r="D155" s="66">
        <v>45</v>
      </c>
      <c r="E155" s="57" t="s">
        <v>125</v>
      </c>
      <c r="F155" s="135"/>
      <c r="G155" s="135"/>
      <c r="H155" s="135">
        <v>390</v>
      </c>
      <c r="I155" s="132">
        <f>H155</f>
        <v>390</v>
      </c>
      <c r="J155" s="132"/>
      <c r="K155" s="132"/>
      <c r="L155" s="135"/>
      <c r="M155" s="135">
        <f>H155+J155+K155+L155</f>
        <v>390</v>
      </c>
      <c r="N155" s="57"/>
      <c r="O155" s="57"/>
      <c r="P155" s="57"/>
      <c r="Q155" s="57" t="s">
        <v>542</v>
      </c>
      <c r="R155" s="57"/>
      <c r="S155" s="57"/>
      <c r="T155" s="57"/>
      <c r="U155" s="57"/>
      <c r="V155" s="52">
        <v>100</v>
      </c>
      <c r="W155" s="57"/>
      <c r="X155" s="57"/>
      <c r="Y155" s="57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234">
        <f t="shared" si="48"/>
        <v>0.256410256410256</v>
      </c>
      <c r="AK155" s="135"/>
    </row>
    <row r="156" ht="39" hidden="1" customHeight="1" spans="1:37">
      <c r="A156" s="326" t="s">
        <v>793</v>
      </c>
      <c r="B156" s="270"/>
      <c r="C156" s="327" t="s">
        <v>892</v>
      </c>
      <c r="D156" s="52"/>
      <c r="E156" s="327" t="s">
        <v>155</v>
      </c>
      <c r="F156" s="52"/>
      <c r="G156" s="52"/>
      <c r="H156" s="52">
        <v>0</v>
      </c>
      <c r="I156" s="66">
        <v>0</v>
      </c>
      <c r="J156" s="66"/>
      <c r="K156" s="66"/>
      <c r="L156" s="52">
        <v>94.64</v>
      </c>
      <c r="M156" s="135">
        <f>H156+J156+K156+L156</f>
        <v>94.64</v>
      </c>
      <c r="N156" s="57"/>
      <c r="O156" s="57"/>
      <c r="P156" s="57" t="s">
        <v>177</v>
      </c>
      <c r="Q156" s="57"/>
      <c r="R156" s="57"/>
      <c r="S156" s="57"/>
      <c r="T156" s="57"/>
      <c r="U156" s="57"/>
      <c r="V156" s="52"/>
      <c r="W156" s="57"/>
      <c r="X156" s="57"/>
      <c r="Y156" s="57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234">
        <f t="shared" si="48"/>
        <v>0</v>
      </c>
      <c r="AK156" s="135"/>
    </row>
    <row r="157" ht="39" hidden="1" customHeight="1" spans="1:37">
      <c r="A157" s="132">
        <v>78</v>
      </c>
      <c r="B157" s="66" t="s">
        <v>469</v>
      </c>
      <c r="C157" s="66" t="s">
        <v>470</v>
      </c>
      <c r="D157" s="66">
        <v>45</v>
      </c>
      <c r="E157" s="57" t="s">
        <v>125</v>
      </c>
      <c r="F157" s="135"/>
      <c r="G157" s="135"/>
      <c r="H157" s="135">
        <v>390</v>
      </c>
      <c r="I157" s="132">
        <f t="shared" ref="I157:I169" si="51">H157</f>
        <v>390</v>
      </c>
      <c r="J157" s="132"/>
      <c r="K157" s="132"/>
      <c r="L157" s="135"/>
      <c r="M157" s="135">
        <f t="shared" ref="M157:M169" si="52">H157+J157+K157+L157</f>
        <v>390</v>
      </c>
      <c r="N157" s="57"/>
      <c r="O157" s="57"/>
      <c r="P157" s="57" t="s">
        <v>177</v>
      </c>
      <c r="Q157" s="57" t="s">
        <v>542</v>
      </c>
      <c r="R157" s="57" t="s">
        <v>542</v>
      </c>
      <c r="S157" s="57" t="s">
        <v>542</v>
      </c>
      <c r="T157" s="57" t="s">
        <v>542</v>
      </c>
      <c r="U157" s="57"/>
      <c r="V157" s="52">
        <v>250</v>
      </c>
      <c r="W157" s="57"/>
      <c r="X157" s="57"/>
      <c r="Y157" s="57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234">
        <f t="shared" si="48"/>
        <v>0.641025641025641</v>
      </c>
      <c r="AK157" s="135"/>
    </row>
    <row r="158" ht="39" hidden="1" customHeight="1" spans="1:37">
      <c r="A158" s="132">
        <v>79</v>
      </c>
      <c r="B158" s="66" t="s">
        <v>893</v>
      </c>
      <c r="C158" s="66" t="s">
        <v>894</v>
      </c>
      <c r="D158" s="66">
        <v>30</v>
      </c>
      <c r="E158" s="57" t="s">
        <v>125</v>
      </c>
      <c r="F158" s="132"/>
      <c r="G158" s="132"/>
      <c r="H158" s="132">
        <v>390</v>
      </c>
      <c r="I158" s="132">
        <f t="shared" si="51"/>
        <v>390</v>
      </c>
      <c r="J158" s="132"/>
      <c r="K158" s="132"/>
      <c r="L158" s="132"/>
      <c r="M158" s="132">
        <f t="shared" si="52"/>
        <v>390</v>
      </c>
      <c r="N158" s="57"/>
      <c r="O158" s="57"/>
      <c r="P158" s="57" t="s">
        <v>177</v>
      </c>
      <c r="Q158" s="57" t="s">
        <v>542</v>
      </c>
      <c r="R158" s="57" t="s">
        <v>542</v>
      </c>
      <c r="S158" s="57" t="s">
        <v>542</v>
      </c>
      <c r="T158" s="57" t="s">
        <v>542</v>
      </c>
      <c r="U158" s="57"/>
      <c r="V158" s="52">
        <v>200</v>
      </c>
      <c r="W158" s="57"/>
      <c r="X158" s="57"/>
      <c r="Y158" s="57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234">
        <f t="shared" si="48"/>
        <v>0.512820512820513</v>
      </c>
      <c r="AK158" s="132"/>
    </row>
    <row r="159" ht="39" hidden="1" customHeight="1" spans="1:37">
      <c r="A159" s="132">
        <v>80</v>
      </c>
      <c r="B159" s="328" t="s">
        <v>466</v>
      </c>
      <c r="C159" s="66" t="s">
        <v>895</v>
      </c>
      <c r="D159" s="328">
        <v>45</v>
      </c>
      <c r="E159" s="57" t="s">
        <v>125</v>
      </c>
      <c r="F159" s="132"/>
      <c r="G159" s="132"/>
      <c r="H159" s="132">
        <v>390</v>
      </c>
      <c r="I159" s="132">
        <f t="shared" si="51"/>
        <v>390</v>
      </c>
      <c r="J159" s="132"/>
      <c r="K159" s="132"/>
      <c r="L159" s="132"/>
      <c r="M159" s="132">
        <f t="shared" si="52"/>
        <v>390</v>
      </c>
      <c r="N159" s="57"/>
      <c r="O159" s="57"/>
      <c r="P159" s="57" t="s">
        <v>177</v>
      </c>
      <c r="Q159" s="57" t="s">
        <v>542</v>
      </c>
      <c r="R159" s="57" t="s">
        <v>542</v>
      </c>
      <c r="S159" s="57" t="s">
        <v>542</v>
      </c>
      <c r="T159" s="57" t="s">
        <v>542</v>
      </c>
      <c r="U159" s="57"/>
      <c r="V159" s="52">
        <v>200</v>
      </c>
      <c r="W159" s="333"/>
      <c r="X159" s="333"/>
      <c r="Y159" s="57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234">
        <f t="shared" si="48"/>
        <v>0.512820512820513</v>
      </c>
      <c r="AK159" s="132"/>
    </row>
    <row r="160" ht="39" hidden="1" customHeight="1" spans="1:37">
      <c r="A160" s="132">
        <v>81</v>
      </c>
      <c r="B160" s="328" t="s">
        <v>466</v>
      </c>
      <c r="C160" s="66" t="s">
        <v>896</v>
      </c>
      <c r="D160" s="328">
        <v>90</v>
      </c>
      <c r="E160" s="57" t="s">
        <v>125</v>
      </c>
      <c r="F160" s="135"/>
      <c r="G160" s="135"/>
      <c r="H160" s="135">
        <v>390</v>
      </c>
      <c r="I160" s="132">
        <f t="shared" si="51"/>
        <v>390</v>
      </c>
      <c r="J160" s="132"/>
      <c r="K160" s="132"/>
      <c r="L160" s="135"/>
      <c r="M160" s="135">
        <f t="shared" si="52"/>
        <v>390</v>
      </c>
      <c r="N160" s="57"/>
      <c r="O160" s="57"/>
      <c r="P160" s="57" t="s">
        <v>177</v>
      </c>
      <c r="Q160" s="57" t="s">
        <v>542</v>
      </c>
      <c r="R160" s="57" t="s">
        <v>542</v>
      </c>
      <c r="S160" s="57" t="s">
        <v>542</v>
      </c>
      <c r="T160" s="57" t="s">
        <v>542</v>
      </c>
      <c r="U160" s="57"/>
      <c r="V160" s="52">
        <v>377</v>
      </c>
      <c r="W160" s="333"/>
      <c r="X160" s="333"/>
      <c r="Y160" s="57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234">
        <f t="shared" si="48"/>
        <v>0.966666666666667</v>
      </c>
      <c r="AK160" s="135"/>
    </row>
    <row r="161" ht="39" hidden="1" customHeight="1" spans="1:37">
      <c r="A161" s="132">
        <v>82</v>
      </c>
      <c r="B161" s="66" t="s">
        <v>897</v>
      </c>
      <c r="C161" s="66" t="s">
        <v>898</v>
      </c>
      <c r="D161" s="66">
        <v>60</v>
      </c>
      <c r="E161" s="57" t="s">
        <v>125</v>
      </c>
      <c r="F161" s="135"/>
      <c r="G161" s="135"/>
      <c r="H161" s="135">
        <v>312</v>
      </c>
      <c r="I161" s="132">
        <f t="shared" si="51"/>
        <v>312</v>
      </c>
      <c r="J161" s="132"/>
      <c r="K161" s="132"/>
      <c r="L161" s="135"/>
      <c r="M161" s="135">
        <f t="shared" si="52"/>
        <v>312</v>
      </c>
      <c r="N161" s="57"/>
      <c r="O161" s="57"/>
      <c r="P161" s="57"/>
      <c r="Q161" s="57" t="s">
        <v>542</v>
      </c>
      <c r="R161" s="57" t="s">
        <v>542</v>
      </c>
      <c r="S161" s="57" t="s">
        <v>542</v>
      </c>
      <c r="T161" s="57" t="s">
        <v>542</v>
      </c>
      <c r="U161" s="57"/>
      <c r="V161" s="52">
        <v>100</v>
      </c>
      <c r="W161" s="57"/>
      <c r="X161" s="57"/>
      <c r="Y161" s="57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234">
        <f t="shared" si="48"/>
        <v>0.320512820512821</v>
      </c>
      <c r="AK161" s="135"/>
    </row>
    <row r="162" ht="39" hidden="1" customHeight="1" spans="1:37">
      <c r="A162" s="132">
        <v>83</v>
      </c>
      <c r="B162" s="66" t="s">
        <v>750</v>
      </c>
      <c r="C162" s="66" t="s">
        <v>899</v>
      </c>
      <c r="D162" s="66">
        <v>30</v>
      </c>
      <c r="E162" s="57" t="s">
        <v>125</v>
      </c>
      <c r="F162" s="135"/>
      <c r="G162" s="135"/>
      <c r="H162" s="135">
        <v>390</v>
      </c>
      <c r="I162" s="132">
        <f t="shared" si="51"/>
        <v>390</v>
      </c>
      <c r="J162" s="132"/>
      <c r="K162" s="132"/>
      <c r="L162" s="135"/>
      <c r="M162" s="135">
        <f t="shared" si="52"/>
        <v>390</v>
      </c>
      <c r="N162" s="57"/>
      <c r="O162" s="57"/>
      <c r="P162" s="57" t="s">
        <v>177</v>
      </c>
      <c r="Q162" s="57" t="s">
        <v>542</v>
      </c>
      <c r="R162" s="57" t="s">
        <v>542</v>
      </c>
      <c r="S162" s="57" t="s">
        <v>542</v>
      </c>
      <c r="T162" s="57" t="s">
        <v>542</v>
      </c>
      <c r="U162" s="57"/>
      <c r="V162" s="52">
        <v>200</v>
      </c>
      <c r="W162" s="57"/>
      <c r="X162" s="57"/>
      <c r="Y162" s="57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234">
        <f t="shared" si="48"/>
        <v>0.512820512820513</v>
      </c>
      <c r="AK162" s="135"/>
    </row>
    <row r="163" ht="39" hidden="1" customHeight="1" spans="1:37">
      <c r="A163" s="132">
        <v>84</v>
      </c>
      <c r="B163" s="66" t="s">
        <v>877</v>
      </c>
      <c r="C163" s="66" t="s">
        <v>900</v>
      </c>
      <c r="D163" s="66">
        <v>30</v>
      </c>
      <c r="E163" s="57" t="s">
        <v>125</v>
      </c>
      <c r="F163" s="132"/>
      <c r="G163" s="132"/>
      <c r="H163" s="132">
        <v>390</v>
      </c>
      <c r="I163" s="132">
        <f t="shared" si="51"/>
        <v>390</v>
      </c>
      <c r="J163" s="132"/>
      <c r="K163" s="132"/>
      <c r="L163" s="132"/>
      <c r="M163" s="132">
        <f t="shared" si="52"/>
        <v>390</v>
      </c>
      <c r="N163" s="57"/>
      <c r="O163" s="57"/>
      <c r="P163" s="57" t="s">
        <v>177</v>
      </c>
      <c r="Q163" s="57" t="s">
        <v>542</v>
      </c>
      <c r="R163" s="57" t="s">
        <v>542</v>
      </c>
      <c r="S163" s="57" t="s">
        <v>542</v>
      </c>
      <c r="T163" s="57" t="s">
        <v>542</v>
      </c>
      <c r="U163" s="57"/>
      <c r="V163" s="52">
        <v>200</v>
      </c>
      <c r="W163" s="57"/>
      <c r="X163" s="57"/>
      <c r="Y163" s="57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234">
        <f t="shared" si="48"/>
        <v>0.512820512820513</v>
      </c>
      <c r="AK163" s="132"/>
    </row>
    <row r="164" ht="39" hidden="1" customHeight="1" spans="1:37">
      <c r="A164" s="132">
        <v>85</v>
      </c>
      <c r="B164" s="66" t="s">
        <v>901</v>
      </c>
      <c r="C164" s="66" t="s">
        <v>902</v>
      </c>
      <c r="D164" s="66">
        <v>30</v>
      </c>
      <c r="E164" s="57" t="s">
        <v>125</v>
      </c>
      <c r="F164" s="132"/>
      <c r="G164" s="132"/>
      <c r="H164" s="132">
        <v>335</v>
      </c>
      <c r="I164" s="132">
        <f t="shared" si="51"/>
        <v>335</v>
      </c>
      <c r="J164" s="132"/>
      <c r="K164" s="132"/>
      <c r="L164" s="132"/>
      <c r="M164" s="132">
        <f t="shared" si="52"/>
        <v>335</v>
      </c>
      <c r="N164" s="57"/>
      <c r="O164" s="57"/>
      <c r="P164" s="57" t="s">
        <v>177</v>
      </c>
      <c r="Q164" s="57" t="s">
        <v>542</v>
      </c>
      <c r="R164" s="57" t="s">
        <v>542</v>
      </c>
      <c r="S164" s="57" t="s">
        <v>542</v>
      </c>
      <c r="T164" s="57" t="s">
        <v>542</v>
      </c>
      <c r="U164" s="57"/>
      <c r="V164" s="52">
        <v>200</v>
      </c>
      <c r="W164" s="57"/>
      <c r="X164" s="57"/>
      <c r="Y164" s="57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234">
        <f t="shared" si="48"/>
        <v>0.597014925373134</v>
      </c>
      <c r="AK164" s="132"/>
    </row>
    <row r="165" ht="39" hidden="1" customHeight="1" spans="1:37">
      <c r="A165" s="132">
        <v>86</v>
      </c>
      <c r="B165" s="52" t="s">
        <v>903</v>
      </c>
      <c r="C165" s="66" t="s">
        <v>904</v>
      </c>
      <c r="D165" s="52">
        <v>30</v>
      </c>
      <c r="E165" s="57" t="s">
        <v>125</v>
      </c>
      <c r="F165" s="135"/>
      <c r="G165" s="135"/>
      <c r="H165" s="135">
        <v>296</v>
      </c>
      <c r="I165" s="132">
        <f t="shared" si="51"/>
        <v>296</v>
      </c>
      <c r="J165" s="132"/>
      <c r="K165" s="132"/>
      <c r="L165" s="135"/>
      <c r="M165" s="135">
        <f t="shared" si="52"/>
        <v>296</v>
      </c>
      <c r="N165" s="57"/>
      <c r="O165" s="57"/>
      <c r="P165" s="57" t="s">
        <v>177</v>
      </c>
      <c r="Q165" s="57" t="s">
        <v>542</v>
      </c>
      <c r="R165" s="57" t="s">
        <v>542</v>
      </c>
      <c r="S165" s="57" t="s">
        <v>542</v>
      </c>
      <c r="T165" s="57" t="s">
        <v>542</v>
      </c>
      <c r="U165" s="57"/>
      <c r="V165" s="52">
        <v>150</v>
      </c>
      <c r="W165" s="57"/>
      <c r="X165" s="57"/>
      <c r="Y165" s="57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234">
        <f t="shared" si="48"/>
        <v>0.506756756756757</v>
      </c>
      <c r="AK165" s="135"/>
    </row>
    <row r="166" ht="39" hidden="1" customHeight="1" spans="1:37">
      <c r="A166" s="135">
        <v>87</v>
      </c>
      <c r="B166" s="52" t="s">
        <v>905</v>
      </c>
      <c r="C166" s="105" t="s">
        <v>906</v>
      </c>
      <c r="D166" s="52">
        <v>30</v>
      </c>
      <c r="E166" s="57" t="s">
        <v>125</v>
      </c>
      <c r="F166" s="135"/>
      <c r="G166" s="135"/>
      <c r="H166" s="135">
        <v>351</v>
      </c>
      <c r="I166" s="132">
        <f t="shared" si="51"/>
        <v>351</v>
      </c>
      <c r="J166" s="132"/>
      <c r="K166" s="132"/>
      <c r="L166" s="135"/>
      <c r="M166" s="135">
        <f t="shared" si="52"/>
        <v>351</v>
      </c>
      <c r="N166" s="57"/>
      <c r="O166" s="57"/>
      <c r="P166" s="57" t="s">
        <v>177</v>
      </c>
      <c r="Q166" s="57" t="s">
        <v>542</v>
      </c>
      <c r="R166" s="57" t="s">
        <v>542</v>
      </c>
      <c r="S166" s="57" t="s">
        <v>542</v>
      </c>
      <c r="T166" s="57" t="s">
        <v>542</v>
      </c>
      <c r="U166" s="57"/>
      <c r="V166" s="52">
        <v>200</v>
      </c>
      <c r="W166" s="57"/>
      <c r="X166" s="57"/>
      <c r="Y166" s="57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234">
        <f t="shared" si="48"/>
        <v>0.56980056980057</v>
      </c>
      <c r="AK166" s="135"/>
    </row>
    <row r="167" ht="39" hidden="1" customHeight="1" spans="1:37">
      <c r="A167" s="135">
        <v>88</v>
      </c>
      <c r="B167" s="52" t="s">
        <v>477</v>
      </c>
      <c r="C167" s="105" t="s">
        <v>907</v>
      </c>
      <c r="D167" s="52">
        <v>30</v>
      </c>
      <c r="E167" s="57" t="s">
        <v>125</v>
      </c>
      <c r="F167" s="135"/>
      <c r="G167" s="135"/>
      <c r="H167" s="135">
        <v>390</v>
      </c>
      <c r="I167" s="132">
        <f t="shared" si="51"/>
        <v>390</v>
      </c>
      <c r="J167" s="132"/>
      <c r="K167" s="132"/>
      <c r="L167" s="135"/>
      <c r="M167" s="135">
        <f t="shared" si="52"/>
        <v>390</v>
      </c>
      <c r="N167" s="57"/>
      <c r="O167" s="57"/>
      <c r="P167" s="57" t="s">
        <v>177</v>
      </c>
      <c r="Q167" s="57" t="s">
        <v>542</v>
      </c>
      <c r="R167" s="57" t="s">
        <v>542</v>
      </c>
      <c r="S167" s="57" t="s">
        <v>542</v>
      </c>
      <c r="T167" s="57" t="s">
        <v>542</v>
      </c>
      <c r="U167" s="57"/>
      <c r="V167" s="52">
        <v>280</v>
      </c>
      <c r="W167" s="57"/>
      <c r="X167" s="57"/>
      <c r="Y167" s="57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234">
        <f t="shared" si="48"/>
        <v>0.717948717948718</v>
      </c>
      <c r="AK167" s="135"/>
    </row>
    <row r="168" ht="39" hidden="1" customHeight="1" spans="1:37">
      <c r="A168" s="135">
        <v>89</v>
      </c>
      <c r="B168" s="52" t="s">
        <v>750</v>
      </c>
      <c r="C168" s="105" t="s">
        <v>908</v>
      </c>
      <c r="D168" s="52">
        <v>30</v>
      </c>
      <c r="E168" s="57" t="s">
        <v>125</v>
      </c>
      <c r="F168" s="135"/>
      <c r="G168" s="135"/>
      <c r="H168" s="135">
        <v>390</v>
      </c>
      <c r="I168" s="132">
        <f t="shared" si="51"/>
        <v>390</v>
      </c>
      <c r="J168" s="132"/>
      <c r="K168" s="132"/>
      <c r="L168" s="135"/>
      <c r="M168" s="135">
        <f t="shared" si="52"/>
        <v>390</v>
      </c>
      <c r="N168" s="57"/>
      <c r="O168" s="57"/>
      <c r="P168" s="57" t="s">
        <v>177</v>
      </c>
      <c r="Q168" s="57" t="s">
        <v>542</v>
      </c>
      <c r="R168" s="57" t="s">
        <v>542</v>
      </c>
      <c r="S168" s="57" t="s">
        <v>542</v>
      </c>
      <c r="T168" s="57" t="s">
        <v>542</v>
      </c>
      <c r="U168" s="57"/>
      <c r="V168" s="52">
        <v>200</v>
      </c>
      <c r="W168" s="57"/>
      <c r="X168" s="57"/>
      <c r="Y168" s="57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234">
        <f t="shared" si="48"/>
        <v>0.512820512820513</v>
      </c>
      <c r="AK168" s="135"/>
    </row>
    <row r="169" ht="39" hidden="1" customHeight="1" spans="1:37">
      <c r="A169" s="135">
        <v>90</v>
      </c>
      <c r="B169" s="52" t="s">
        <v>466</v>
      </c>
      <c r="C169" s="105" t="s">
        <v>909</v>
      </c>
      <c r="D169" s="52">
        <v>45</v>
      </c>
      <c r="E169" s="57" t="s">
        <v>125</v>
      </c>
      <c r="F169" s="135"/>
      <c r="G169" s="135"/>
      <c r="H169" s="135">
        <v>242</v>
      </c>
      <c r="I169" s="132">
        <f t="shared" si="51"/>
        <v>242</v>
      </c>
      <c r="J169" s="132"/>
      <c r="K169" s="132"/>
      <c r="L169" s="135"/>
      <c r="M169" s="135">
        <f t="shared" si="52"/>
        <v>242</v>
      </c>
      <c r="N169" s="57"/>
      <c r="O169" s="57"/>
      <c r="P169" s="57" t="s">
        <v>177</v>
      </c>
      <c r="Q169" s="57" t="s">
        <v>542</v>
      </c>
      <c r="R169" s="57" t="s">
        <v>542</v>
      </c>
      <c r="S169" s="57" t="s">
        <v>542</v>
      </c>
      <c r="T169" s="57" t="s">
        <v>542</v>
      </c>
      <c r="U169" s="57"/>
      <c r="V169" s="52">
        <v>377</v>
      </c>
      <c r="W169" s="57"/>
      <c r="X169" s="57"/>
      <c r="Y169" s="57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234">
        <f t="shared" si="48"/>
        <v>1.55785123966942</v>
      </c>
      <c r="AK169" s="135"/>
    </row>
    <row r="170" ht="26" customHeight="1" spans="1:37">
      <c r="A170" s="122"/>
      <c r="B170" s="266" t="s">
        <v>67</v>
      </c>
      <c r="C170" s="122">
        <f>C171+C183+C188+C192+C202</f>
        <v>19</v>
      </c>
      <c r="D170" s="122"/>
      <c r="E170" s="123"/>
      <c r="F170" s="122"/>
      <c r="G170" s="122"/>
      <c r="H170" s="122">
        <f t="shared" ref="H170:M170" si="53">H171+H183+H188+H192+H202</f>
        <v>7012</v>
      </c>
      <c r="I170" s="122">
        <f t="shared" si="53"/>
        <v>7012</v>
      </c>
      <c r="J170" s="122">
        <f t="shared" si="53"/>
        <v>0</v>
      </c>
      <c r="K170" s="122">
        <f t="shared" si="53"/>
        <v>0</v>
      </c>
      <c r="L170" s="122">
        <f t="shared" si="53"/>
        <v>1443</v>
      </c>
      <c r="M170" s="122">
        <f t="shared" si="53"/>
        <v>8455</v>
      </c>
      <c r="N170" s="122"/>
      <c r="O170" s="122"/>
      <c r="P170" s="122"/>
      <c r="Q170" s="122"/>
      <c r="R170" s="122"/>
      <c r="S170" s="122"/>
      <c r="T170" s="122"/>
      <c r="U170" s="122"/>
      <c r="V170" s="122">
        <f>V171+V183+V188+V192+V202</f>
        <v>5268</v>
      </c>
      <c r="W170" s="123"/>
      <c r="X170" s="123"/>
      <c r="Y170" s="123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28">
        <f t="shared" si="48"/>
        <v>0.623063276167948</v>
      </c>
      <c r="AK170" s="132"/>
    </row>
    <row r="171" ht="26" customHeight="1" spans="1:37">
      <c r="A171" s="47" t="s">
        <v>13</v>
      </c>
      <c r="B171" s="47" t="s">
        <v>68</v>
      </c>
      <c r="C171" s="122">
        <v>5</v>
      </c>
      <c r="D171" s="122"/>
      <c r="E171" s="123"/>
      <c r="F171" s="122"/>
      <c r="G171" s="122"/>
      <c r="H171" s="122">
        <f t="shared" ref="H171:M171" si="54">SUM(H172:H182)</f>
        <v>2410</v>
      </c>
      <c r="I171" s="122">
        <f t="shared" si="54"/>
        <v>2410</v>
      </c>
      <c r="J171" s="122">
        <f t="shared" si="54"/>
        <v>0</v>
      </c>
      <c r="K171" s="122">
        <f t="shared" si="54"/>
        <v>0</v>
      </c>
      <c r="L171" s="122">
        <f t="shared" si="54"/>
        <v>260</v>
      </c>
      <c r="M171" s="122">
        <f t="shared" si="54"/>
        <v>2670</v>
      </c>
      <c r="N171" s="122"/>
      <c r="O171" s="122"/>
      <c r="P171" s="122"/>
      <c r="Q171" s="122"/>
      <c r="R171" s="122"/>
      <c r="S171" s="122"/>
      <c r="T171" s="122"/>
      <c r="U171" s="122"/>
      <c r="V171" s="122">
        <f>SUM(V172:V182)</f>
        <v>2296</v>
      </c>
      <c r="W171" s="123"/>
      <c r="X171" s="123"/>
      <c r="Y171" s="123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28">
        <f t="shared" si="48"/>
        <v>0.859925093632959</v>
      </c>
      <c r="AK171" s="66" t="s">
        <v>39</v>
      </c>
    </row>
    <row r="172" ht="42" hidden="1" customHeight="1" spans="1:37">
      <c r="A172" s="132">
        <v>91</v>
      </c>
      <c r="B172" s="66" t="s">
        <v>910</v>
      </c>
      <c r="C172" s="66" t="s">
        <v>911</v>
      </c>
      <c r="D172" s="66">
        <v>45</v>
      </c>
      <c r="E172" s="57" t="s">
        <v>125</v>
      </c>
      <c r="F172" s="132"/>
      <c r="G172" s="132"/>
      <c r="H172" s="132">
        <v>273</v>
      </c>
      <c r="I172" s="132">
        <f>H172</f>
        <v>273</v>
      </c>
      <c r="J172" s="132"/>
      <c r="K172" s="132"/>
      <c r="L172" s="132"/>
      <c r="M172" s="132">
        <f t="shared" ref="M172:M182" si="55">H172+J172+K172+L172</f>
        <v>273</v>
      </c>
      <c r="N172" s="57"/>
      <c r="O172" s="57"/>
      <c r="P172" s="57"/>
      <c r="Q172" s="57" t="s">
        <v>417</v>
      </c>
      <c r="R172" s="57"/>
      <c r="S172" s="57"/>
      <c r="T172" s="57"/>
      <c r="U172" s="57"/>
      <c r="V172" s="52">
        <v>273</v>
      </c>
      <c r="W172" s="57" t="s">
        <v>912</v>
      </c>
      <c r="X172" s="57" t="s">
        <v>913</v>
      </c>
      <c r="Y172" s="57" t="s">
        <v>914</v>
      </c>
      <c r="Z172" s="343"/>
      <c r="AA172" s="343" t="s">
        <v>142</v>
      </c>
      <c r="AB172" s="343" t="s">
        <v>142</v>
      </c>
      <c r="AC172" s="343" t="s">
        <v>142</v>
      </c>
      <c r="AD172" s="343" t="s">
        <v>142</v>
      </c>
      <c r="AE172" s="343"/>
      <c r="AF172" s="343"/>
      <c r="AG172" s="343"/>
      <c r="AH172" s="343"/>
      <c r="AI172" s="343"/>
      <c r="AJ172" s="234">
        <f t="shared" si="48"/>
        <v>1</v>
      </c>
      <c r="AK172" s="132"/>
    </row>
    <row r="173" hidden="1" spans="1:37">
      <c r="A173" s="132">
        <v>92</v>
      </c>
      <c r="B173" s="66" t="s">
        <v>798</v>
      </c>
      <c r="C173" s="66" t="s">
        <v>915</v>
      </c>
      <c r="D173" s="66">
        <v>45</v>
      </c>
      <c r="E173" s="57" t="s">
        <v>112</v>
      </c>
      <c r="F173" s="66" t="s">
        <v>113</v>
      </c>
      <c r="G173" s="132">
        <v>86</v>
      </c>
      <c r="H173" s="132">
        <f>G173+G174</f>
        <v>203</v>
      </c>
      <c r="I173" s="132">
        <f>H173+H175</f>
        <v>593</v>
      </c>
      <c r="J173" s="132"/>
      <c r="K173" s="132"/>
      <c r="L173" s="132"/>
      <c r="M173" s="132">
        <f t="shared" si="55"/>
        <v>203</v>
      </c>
      <c r="N173" s="57"/>
      <c r="O173" s="57"/>
      <c r="P173" s="57"/>
      <c r="Q173" s="57" t="s">
        <v>136</v>
      </c>
      <c r="R173" s="57" t="s">
        <v>916</v>
      </c>
      <c r="S173" s="57"/>
      <c r="T173" s="57" t="s">
        <v>917</v>
      </c>
      <c r="U173" s="57"/>
      <c r="V173" s="52">
        <v>203</v>
      </c>
      <c r="W173" s="57" t="s">
        <v>918</v>
      </c>
      <c r="X173" s="57" t="s">
        <v>919</v>
      </c>
      <c r="Y173" s="57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234">
        <f t="shared" si="48"/>
        <v>1</v>
      </c>
      <c r="AK173" s="132"/>
    </row>
    <row r="174" hidden="1" spans="1:37">
      <c r="A174" s="132"/>
      <c r="B174" s="132"/>
      <c r="C174" s="132"/>
      <c r="D174" s="132"/>
      <c r="E174" s="134"/>
      <c r="F174" s="66" t="s">
        <v>124</v>
      </c>
      <c r="G174" s="132">
        <v>117</v>
      </c>
      <c r="H174" s="132"/>
      <c r="I174" s="132"/>
      <c r="J174" s="132"/>
      <c r="K174" s="132"/>
      <c r="L174" s="132"/>
      <c r="M174" s="132">
        <f t="shared" si="55"/>
        <v>0</v>
      </c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234"/>
      <c r="AK174" s="132"/>
    </row>
    <row r="175" ht="24" hidden="1" spans="1:37">
      <c r="A175" s="132"/>
      <c r="B175" s="132"/>
      <c r="C175" s="132"/>
      <c r="D175" s="132"/>
      <c r="E175" s="57" t="s">
        <v>125</v>
      </c>
      <c r="F175" s="132"/>
      <c r="G175" s="132"/>
      <c r="H175" s="132">
        <v>390</v>
      </c>
      <c r="I175" s="132"/>
      <c r="J175" s="132"/>
      <c r="K175" s="132"/>
      <c r="L175" s="132"/>
      <c r="M175" s="132">
        <f t="shared" si="55"/>
        <v>390</v>
      </c>
      <c r="N175" s="57"/>
      <c r="O175" s="57"/>
      <c r="P175" s="57"/>
      <c r="Q175" s="57" t="s">
        <v>920</v>
      </c>
      <c r="R175" s="57" t="s">
        <v>921</v>
      </c>
      <c r="S175" s="57" t="s">
        <v>922</v>
      </c>
      <c r="T175" s="57" t="s">
        <v>917</v>
      </c>
      <c r="U175" s="57" t="s">
        <v>923</v>
      </c>
      <c r="V175" s="52">
        <v>390</v>
      </c>
      <c r="W175" s="134"/>
      <c r="X175" s="134"/>
      <c r="Y175" s="57"/>
      <c r="Z175" s="343" t="s">
        <v>306</v>
      </c>
      <c r="AA175" s="343" t="s">
        <v>306</v>
      </c>
      <c r="AB175" s="343" t="s">
        <v>306</v>
      </c>
      <c r="AC175" s="343" t="s">
        <v>306</v>
      </c>
      <c r="AD175" s="343" t="s">
        <v>306</v>
      </c>
      <c r="AE175" s="343" t="s">
        <v>306</v>
      </c>
      <c r="AF175" s="343" t="s">
        <v>306</v>
      </c>
      <c r="AG175" s="343" t="s">
        <v>306</v>
      </c>
      <c r="AH175" s="343" t="s">
        <v>306</v>
      </c>
      <c r="AI175" s="343"/>
      <c r="AJ175" s="234">
        <f>V175/M175</f>
        <v>1</v>
      </c>
      <c r="AK175" s="132"/>
    </row>
    <row r="176" ht="64" hidden="1" customHeight="1" spans="1:37">
      <c r="A176" s="132">
        <v>93</v>
      </c>
      <c r="B176" s="66" t="s">
        <v>392</v>
      </c>
      <c r="C176" s="66" t="s">
        <v>563</v>
      </c>
      <c r="D176" s="66">
        <v>30</v>
      </c>
      <c r="E176" s="57" t="s">
        <v>125</v>
      </c>
      <c r="F176" s="132"/>
      <c r="G176" s="132"/>
      <c r="H176" s="132">
        <v>390</v>
      </c>
      <c r="I176" s="132">
        <f>H176</f>
        <v>390</v>
      </c>
      <c r="J176" s="132"/>
      <c r="K176" s="132"/>
      <c r="L176" s="132">
        <v>260</v>
      </c>
      <c r="M176" s="132">
        <f t="shared" si="55"/>
        <v>650</v>
      </c>
      <c r="N176" s="57"/>
      <c r="O176" s="57"/>
      <c r="P176" s="57" t="s">
        <v>177</v>
      </c>
      <c r="Q176" s="57" t="s">
        <v>924</v>
      </c>
      <c r="R176" s="57" t="s">
        <v>653</v>
      </c>
      <c r="S176" s="57" t="s">
        <v>925</v>
      </c>
      <c r="T176" s="57" t="s">
        <v>926</v>
      </c>
      <c r="U176" s="57" t="s">
        <v>927</v>
      </c>
      <c r="V176" s="52">
        <v>650</v>
      </c>
      <c r="W176" s="308" t="s">
        <v>928</v>
      </c>
      <c r="X176" s="308" t="s">
        <v>929</v>
      </c>
      <c r="Y176" s="57"/>
      <c r="Z176" s="343"/>
      <c r="AA176" s="343" t="s">
        <v>306</v>
      </c>
      <c r="AB176" s="343" t="s">
        <v>306</v>
      </c>
      <c r="AC176" s="343" t="s">
        <v>306</v>
      </c>
      <c r="AD176" s="343" t="s">
        <v>306</v>
      </c>
      <c r="AE176" s="343" t="s">
        <v>306</v>
      </c>
      <c r="AF176" s="343" t="s">
        <v>930</v>
      </c>
      <c r="AG176" s="343" t="s">
        <v>306</v>
      </c>
      <c r="AH176" s="343" t="s">
        <v>306</v>
      </c>
      <c r="AI176" s="343" t="s">
        <v>931</v>
      </c>
      <c r="AJ176" s="234">
        <f>V176/M176</f>
        <v>1</v>
      </c>
      <c r="AK176" s="132"/>
    </row>
    <row r="177" hidden="1" spans="1:37">
      <c r="A177" s="132">
        <v>94</v>
      </c>
      <c r="B177" s="66" t="s">
        <v>798</v>
      </c>
      <c r="C177" s="66" t="s">
        <v>932</v>
      </c>
      <c r="D177" s="66">
        <v>30</v>
      </c>
      <c r="E177" s="57" t="s">
        <v>112</v>
      </c>
      <c r="F177" s="66" t="s">
        <v>113</v>
      </c>
      <c r="G177" s="132">
        <v>70</v>
      </c>
      <c r="H177" s="132">
        <f>G177+G178</f>
        <v>187</v>
      </c>
      <c r="I177" s="66">
        <f>H177+H179</f>
        <v>577</v>
      </c>
      <c r="J177" s="66"/>
      <c r="K177" s="66"/>
      <c r="L177" s="132"/>
      <c r="M177" s="132">
        <f t="shared" si="55"/>
        <v>187</v>
      </c>
      <c r="N177" s="57"/>
      <c r="O177" s="57"/>
      <c r="P177" s="57"/>
      <c r="Q177" s="57"/>
      <c r="R177" s="57"/>
      <c r="S177" s="57"/>
      <c r="T177" s="57"/>
      <c r="U177" s="57"/>
      <c r="V177" s="334">
        <v>0</v>
      </c>
      <c r="W177" s="335" t="s">
        <v>933</v>
      </c>
      <c r="X177" s="57" t="s">
        <v>934</v>
      </c>
      <c r="Y177" s="340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234">
        <f>V177/M177</f>
        <v>0</v>
      </c>
      <c r="AK177" s="132"/>
    </row>
    <row r="178" hidden="1" spans="1:37">
      <c r="A178" s="132"/>
      <c r="B178" s="132"/>
      <c r="C178" s="132"/>
      <c r="D178" s="132"/>
      <c r="E178" s="134"/>
      <c r="F178" s="66" t="s">
        <v>124</v>
      </c>
      <c r="G178" s="132">
        <v>117</v>
      </c>
      <c r="H178" s="132"/>
      <c r="I178" s="132"/>
      <c r="J178" s="132"/>
      <c r="K178" s="132"/>
      <c r="L178" s="132"/>
      <c r="M178" s="132">
        <f t="shared" si="55"/>
        <v>0</v>
      </c>
      <c r="N178" s="134"/>
      <c r="O178" s="134"/>
      <c r="P178" s="134"/>
      <c r="Q178" s="57"/>
      <c r="R178" s="57"/>
      <c r="S178" s="57"/>
      <c r="T178" s="57"/>
      <c r="U178" s="57"/>
      <c r="V178" s="336"/>
      <c r="W178" s="335"/>
      <c r="X178" s="57"/>
      <c r="Y178" s="345"/>
      <c r="Z178" s="344"/>
      <c r="AA178" s="344"/>
      <c r="AB178" s="344"/>
      <c r="AC178" s="344"/>
      <c r="AD178" s="344"/>
      <c r="AE178" s="344"/>
      <c r="AF178" s="344"/>
      <c r="AG178" s="344"/>
      <c r="AH178" s="344"/>
      <c r="AI178" s="344"/>
      <c r="AJ178" s="234"/>
      <c r="AK178" s="132"/>
    </row>
    <row r="179" ht="24" hidden="1" spans="1:37">
      <c r="A179" s="132"/>
      <c r="B179" s="132"/>
      <c r="C179" s="132"/>
      <c r="D179" s="132"/>
      <c r="E179" s="57" t="s">
        <v>125</v>
      </c>
      <c r="F179" s="132"/>
      <c r="G179" s="132"/>
      <c r="H179" s="132">
        <v>390</v>
      </c>
      <c r="I179" s="132"/>
      <c r="J179" s="132"/>
      <c r="K179" s="132"/>
      <c r="L179" s="132"/>
      <c r="M179" s="132">
        <f t="shared" si="55"/>
        <v>390</v>
      </c>
      <c r="N179" s="57"/>
      <c r="O179" s="57"/>
      <c r="P179" s="57"/>
      <c r="Q179" s="337" t="s">
        <v>506</v>
      </c>
      <c r="R179" s="337" t="s">
        <v>935</v>
      </c>
      <c r="S179" s="308"/>
      <c r="T179" s="330" t="s">
        <v>936</v>
      </c>
      <c r="U179" s="330" t="s">
        <v>578</v>
      </c>
      <c r="V179" s="334">
        <v>390</v>
      </c>
      <c r="W179" s="338"/>
      <c r="X179" s="330"/>
      <c r="Y179" s="340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234">
        <f>V179/M179</f>
        <v>1</v>
      </c>
      <c r="AK179" s="132"/>
    </row>
    <row r="180" hidden="1" spans="1:37">
      <c r="A180" s="132">
        <v>95</v>
      </c>
      <c r="B180" s="66" t="s">
        <v>798</v>
      </c>
      <c r="C180" s="66" t="s">
        <v>937</v>
      </c>
      <c r="D180" s="66">
        <v>30</v>
      </c>
      <c r="E180" s="57" t="s">
        <v>112</v>
      </c>
      <c r="F180" s="66" t="s">
        <v>113</v>
      </c>
      <c r="G180" s="132">
        <v>70</v>
      </c>
      <c r="H180" s="132">
        <f>G180+G181</f>
        <v>187</v>
      </c>
      <c r="I180" s="66">
        <f>H180+H182</f>
        <v>577</v>
      </c>
      <c r="J180" s="66"/>
      <c r="K180" s="66"/>
      <c r="L180" s="132"/>
      <c r="M180" s="132">
        <f t="shared" si="55"/>
        <v>187</v>
      </c>
      <c r="N180" s="57"/>
      <c r="O180" s="57"/>
      <c r="P180" s="57"/>
      <c r="Q180" s="57"/>
      <c r="R180" s="335"/>
      <c r="S180" s="57"/>
      <c r="T180" s="57"/>
      <c r="U180" s="57"/>
      <c r="V180" s="339">
        <v>0</v>
      </c>
      <c r="W180" s="57" t="s">
        <v>938</v>
      </c>
      <c r="X180" s="340" t="s">
        <v>939</v>
      </c>
      <c r="Y180" s="340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234">
        <f>V180/M180</f>
        <v>0</v>
      </c>
      <c r="AK180" s="132"/>
    </row>
    <row r="181" hidden="1" spans="1:37">
      <c r="A181" s="132"/>
      <c r="B181" s="132"/>
      <c r="C181" s="132"/>
      <c r="D181" s="132"/>
      <c r="E181" s="134"/>
      <c r="F181" s="66" t="s">
        <v>124</v>
      </c>
      <c r="G181" s="132">
        <v>117</v>
      </c>
      <c r="H181" s="132"/>
      <c r="I181" s="132"/>
      <c r="J181" s="132"/>
      <c r="K181" s="132"/>
      <c r="L181" s="132"/>
      <c r="M181" s="132">
        <f t="shared" si="55"/>
        <v>0</v>
      </c>
      <c r="N181" s="134"/>
      <c r="O181" s="134"/>
      <c r="P181" s="134"/>
      <c r="Q181" s="57"/>
      <c r="R181" s="335"/>
      <c r="S181" s="57"/>
      <c r="T181" s="57"/>
      <c r="U181" s="57"/>
      <c r="V181" s="341"/>
      <c r="W181" s="57"/>
      <c r="X181" s="340"/>
      <c r="Y181" s="345"/>
      <c r="Z181" s="344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234"/>
      <c r="AK181" s="132"/>
    </row>
    <row r="182" ht="24" hidden="1" spans="1:37">
      <c r="A182" s="132"/>
      <c r="B182" s="132"/>
      <c r="C182" s="132"/>
      <c r="D182" s="132"/>
      <c r="E182" s="57" t="s">
        <v>125</v>
      </c>
      <c r="F182" s="132"/>
      <c r="G182" s="132"/>
      <c r="H182" s="132">
        <v>390</v>
      </c>
      <c r="I182" s="132"/>
      <c r="J182" s="132"/>
      <c r="K182" s="132"/>
      <c r="L182" s="132"/>
      <c r="M182" s="132">
        <f t="shared" si="55"/>
        <v>390</v>
      </c>
      <c r="N182" s="57"/>
      <c r="O182" s="57"/>
      <c r="P182" s="57"/>
      <c r="Q182" s="337" t="s">
        <v>506</v>
      </c>
      <c r="R182" s="337" t="s">
        <v>935</v>
      </c>
      <c r="S182" s="310"/>
      <c r="T182" s="332" t="s">
        <v>936</v>
      </c>
      <c r="U182" s="332" t="s">
        <v>578</v>
      </c>
      <c r="V182" s="334">
        <v>390</v>
      </c>
      <c r="W182" s="337"/>
      <c r="X182" s="342"/>
      <c r="Y182" s="340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234">
        <f>V182/M182</f>
        <v>1</v>
      </c>
      <c r="AK182" s="132"/>
    </row>
    <row r="183" ht="26" customHeight="1" spans="1:37">
      <c r="A183" s="47" t="s">
        <v>15</v>
      </c>
      <c r="B183" s="47" t="s">
        <v>69</v>
      </c>
      <c r="C183" s="122">
        <v>2</v>
      </c>
      <c r="D183" s="122"/>
      <c r="E183" s="123"/>
      <c r="F183" s="122"/>
      <c r="G183" s="122"/>
      <c r="H183" s="122">
        <f t="shared" ref="H183:M183" si="56">SUM(H184:H187)</f>
        <v>967</v>
      </c>
      <c r="I183" s="122">
        <f t="shared" si="56"/>
        <v>967</v>
      </c>
      <c r="J183" s="122">
        <f t="shared" si="56"/>
        <v>0</v>
      </c>
      <c r="K183" s="122">
        <f t="shared" si="56"/>
        <v>0</v>
      </c>
      <c r="L183" s="122">
        <f t="shared" si="56"/>
        <v>0</v>
      </c>
      <c r="M183" s="122">
        <f t="shared" si="56"/>
        <v>967</v>
      </c>
      <c r="N183" s="122"/>
      <c r="O183" s="122"/>
      <c r="P183" s="122"/>
      <c r="Q183" s="122"/>
      <c r="R183" s="122"/>
      <c r="S183" s="122"/>
      <c r="T183" s="122"/>
      <c r="U183" s="122"/>
      <c r="V183" s="122">
        <f>SUM(V184:V187)</f>
        <v>0</v>
      </c>
      <c r="W183" s="123"/>
      <c r="X183" s="123"/>
      <c r="Y183" s="123"/>
      <c r="Z183" s="346"/>
      <c r="AA183" s="346"/>
      <c r="AB183" s="346"/>
      <c r="AC183" s="346"/>
      <c r="AD183" s="346"/>
      <c r="AE183" s="346"/>
      <c r="AF183" s="346"/>
      <c r="AG183" s="346"/>
      <c r="AH183" s="346"/>
      <c r="AI183" s="346"/>
      <c r="AJ183" s="228">
        <f>V183/M183</f>
        <v>0</v>
      </c>
      <c r="AK183" s="66" t="s">
        <v>25</v>
      </c>
    </row>
    <row r="184" hidden="1" spans="1:37">
      <c r="A184" s="132">
        <v>96</v>
      </c>
      <c r="B184" s="66" t="s">
        <v>940</v>
      </c>
      <c r="C184" s="66" t="s">
        <v>941</v>
      </c>
      <c r="D184" s="66">
        <v>30</v>
      </c>
      <c r="E184" s="57" t="s">
        <v>112</v>
      </c>
      <c r="F184" s="66" t="s">
        <v>113</v>
      </c>
      <c r="G184" s="132">
        <v>70</v>
      </c>
      <c r="H184" s="132">
        <f>G184+G185</f>
        <v>187</v>
      </c>
      <c r="I184" s="132">
        <f>H184+H186</f>
        <v>577</v>
      </c>
      <c r="J184" s="132"/>
      <c r="K184" s="132"/>
      <c r="L184" s="132"/>
      <c r="M184" s="132">
        <f>H184+J184+K184+L184</f>
        <v>187</v>
      </c>
      <c r="N184" s="57"/>
      <c r="O184" s="57"/>
      <c r="P184" s="57"/>
      <c r="Q184" s="57"/>
      <c r="R184" s="57"/>
      <c r="S184" s="57"/>
      <c r="T184" s="57" t="s">
        <v>920</v>
      </c>
      <c r="U184" s="57"/>
      <c r="V184" s="57"/>
      <c r="W184" s="57" t="s">
        <v>942</v>
      </c>
      <c r="X184" s="57" t="s">
        <v>943</v>
      </c>
      <c r="Y184" s="57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234">
        <f>V184/M184</f>
        <v>0</v>
      </c>
      <c r="AK184" s="132"/>
    </row>
    <row r="185" hidden="1" spans="1:37">
      <c r="A185" s="132"/>
      <c r="B185" s="132"/>
      <c r="C185" s="132"/>
      <c r="D185" s="132"/>
      <c r="E185" s="134"/>
      <c r="F185" s="66" t="s">
        <v>124</v>
      </c>
      <c r="G185" s="132">
        <v>117</v>
      </c>
      <c r="H185" s="132"/>
      <c r="I185" s="132"/>
      <c r="J185" s="132"/>
      <c r="K185" s="132"/>
      <c r="L185" s="132"/>
      <c r="M185" s="132">
        <f>H185+J185+K185+L185</f>
        <v>0</v>
      </c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344"/>
      <c r="AA185" s="344"/>
      <c r="AB185" s="344"/>
      <c r="AC185" s="344"/>
      <c r="AD185" s="344"/>
      <c r="AE185" s="344"/>
      <c r="AF185" s="344"/>
      <c r="AG185" s="344"/>
      <c r="AH185" s="344"/>
      <c r="AI185" s="344"/>
      <c r="AJ185" s="234"/>
      <c r="AK185" s="132"/>
    </row>
    <row r="186" ht="24" hidden="1" spans="1:37">
      <c r="A186" s="132"/>
      <c r="B186" s="132"/>
      <c r="C186" s="132"/>
      <c r="D186" s="132"/>
      <c r="E186" s="57" t="s">
        <v>125</v>
      </c>
      <c r="F186" s="132"/>
      <c r="G186" s="132"/>
      <c r="H186" s="132">
        <v>390</v>
      </c>
      <c r="I186" s="132"/>
      <c r="J186" s="132"/>
      <c r="K186" s="132"/>
      <c r="L186" s="132"/>
      <c r="M186" s="132">
        <f>H186+J186+K186+L186</f>
        <v>390</v>
      </c>
      <c r="N186" s="57"/>
      <c r="O186" s="57"/>
      <c r="P186" s="57" t="s">
        <v>177</v>
      </c>
      <c r="Q186" s="57" t="s">
        <v>541</v>
      </c>
      <c r="R186" s="57" t="s">
        <v>474</v>
      </c>
      <c r="S186" s="57" t="s">
        <v>944</v>
      </c>
      <c r="T186" s="57" t="s">
        <v>542</v>
      </c>
      <c r="U186" s="57" t="s">
        <v>290</v>
      </c>
      <c r="V186" s="57"/>
      <c r="W186" s="134"/>
      <c r="X186" s="134"/>
      <c r="Y186" s="57"/>
      <c r="Z186" s="343" t="s">
        <v>945</v>
      </c>
      <c r="AA186" s="343" t="s">
        <v>945</v>
      </c>
      <c r="AB186" s="343" t="s">
        <v>945</v>
      </c>
      <c r="AC186" s="343" t="s">
        <v>945</v>
      </c>
      <c r="AD186" s="343" t="s">
        <v>142</v>
      </c>
      <c r="AE186" s="343" t="s">
        <v>142</v>
      </c>
      <c r="AF186" s="343" t="s">
        <v>945</v>
      </c>
      <c r="AG186" s="343" t="s">
        <v>945</v>
      </c>
      <c r="AH186" s="343" t="s">
        <v>142</v>
      </c>
      <c r="AI186" s="343"/>
      <c r="AJ186" s="234">
        <f t="shared" ref="AJ186:AJ198" si="57">V186/M186</f>
        <v>0</v>
      </c>
      <c r="AK186" s="132"/>
    </row>
    <row r="187" ht="48" hidden="1" spans="1:37">
      <c r="A187" s="132">
        <v>97</v>
      </c>
      <c r="B187" s="66" t="s">
        <v>946</v>
      </c>
      <c r="C187" s="66" t="s">
        <v>947</v>
      </c>
      <c r="D187" s="66">
        <v>45</v>
      </c>
      <c r="E187" s="57" t="s">
        <v>125</v>
      </c>
      <c r="F187" s="135"/>
      <c r="G187" s="135"/>
      <c r="H187" s="135">
        <v>390</v>
      </c>
      <c r="I187" s="132">
        <f>H187</f>
        <v>390</v>
      </c>
      <c r="J187" s="132"/>
      <c r="K187" s="132"/>
      <c r="L187" s="135"/>
      <c r="M187" s="135">
        <f>H187+J187+K187+L187</f>
        <v>390</v>
      </c>
      <c r="N187" s="57"/>
      <c r="O187" s="57"/>
      <c r="P187" s="57" t="s">
        <v>177</v>
      </c>
      <c r="Q187" s="57" t="s">
        <v>596</v>
      </c>
      <c r="R187" s="57" t="s">
        <v>506</v>
      </c>
      <c r="S187" s="57" t="s">
        <v>925</v>
      </c>
      <c r="T187" s="57" t="s">
        <v>542</v>
      </c>
      <c r="U187" s="57" t="s">
        <v>948</v>
      </c>
      <c r="V187" s="57"/>
      <c r="W187" s="57" t="s">
        <v>949</v>
      </c>
      <c r="X187" s="57" t="s">
        <v>950</v>
      </c>
      <c r="Y187" s="57"/>
      <c r="Z187" s="343" t="s">
        <v>306</v>
      </c>
      <c r="AA187" s="343" t="s">
        <v>945</v>
      </c>
      <c r="AB187" s="343" t="s">
        <v>945</v>
      </c>
      <c r="AC187" s="343" t="s">
        <v>306</v>
      </c>
      <c r="AD187" s="343" t="s">
        <v>306</v>
      </c>
      <c r="AE187" s="343" t="s">
        <v>306</v>
      </c>
      <c r="AF187" s="343" t="s">
        <v>945</v>
      </c>
      <c r="AG187" s="343" t="s">
        <v>306</v>
      </c>
      <c r="AH187" s="343" t="s">
        <v>945</v>
      </c>
      <c r="AI187" s="343"/>
      <c r="AJ187" s="234">
        <f t="shared" si="57"/>
        <v>0</v>
      </c>
      <c r="AK187" s="135"/>
    </row>
    <row r="188" ht="26" customHeight="1" spans="1:37">
      <c r="A188" s="47" t="s">
        <v>17</v>
      </c>
      <c r="B188" s="47" t="s">
        <v>70</v>
      </c>
      <c r="C188" s="122">
        <v>3</v>
      </c>
      <c r="D188" s="122"/>
      <c r="E188" s="123"/>
      <c r="F188" s="139"/>
      <c r="G188" s="139"/>
      <c r="H188" s="139">
        <f t="shared" ref="H188:M188" si="58">SUM(H189:H191)</f>
        <v>390</v>
      </c>
      <c r="I188" s="139">
        <f t="shared" si="58"/>
        <v>390</v>
      </c>
      <c r="J188" s="139">
        <f t="shared" si="58"/>
        <v>0</v>
      </c>
      <c r="K188" s="139">
        <f t="shared" si="58"/>
        <v>0</v>
      </c>
      <c r="L188" s="139">
        <f t="shared" si="58"/>
        <v>1183</v>
      </c>
      <c r="M188" s="139">
        <f t="shared" si="58"/>
        <v>1573</v>
      </c>
      <c r="N188" s="139"/>
      <c r="O188" s="139"/>
      <c r="P188" s="139"/>
      <c r="Q188" s="139"/>
      <c r="R188" s="139"/>
      <c r="S188" s="139"/>
      <c r="T188" s="139"/>
      <c r="U188" s="139"/>
      <c r="V188" s="139">
        <f>SUM(V189:V191)</f>
        <v>1573</v>
      </c>
      <c r="W188" s="126"/>
      <c r="X188" s="126"/>
      <c r="Y188" s="126"/>
      <c r="Z188" s="346"/>
      <c r="AA188" s="346"/>
      <c r="AB188" s="346"/>
      <c r="AC188" s="346"/>
      <c r="AD188" s="346"/>
      <c r="AE188" s="346"/>
      <c r="AF188" s="346"/>
      <c r="AG188" s="346"/>
      <c r="AH188" s="346"/>
      <c r="AI188" s="346"/>
      <c r="AJ188" s="228">
        <f t="shared" si="57"/>
        <v>1</v>
      </c>
      <c r="AK188" s="52" t="s">
        <v>39</v>
      </c>
    </row>
    <row r="189" ht="37" hidden="1" customHeight="1" spans="1:37">
      <c r="A189" s="132">
        <v>98</v>
      </c>
      <c r="B189" s="66" t="s">
        <v>951</v>
      </c>
      <c r="C189" s="66" t="s">
        <v>952</v>
      </c>
      <c r="D189" s="66">
        <v>45</v>
      </c>
      <c r="E189" s="57" t="s">
        <v>125</v>
      </c>
      <c r="F189" s="132"/>
      <c r="G189" s="132"/>
      <c r="H189" s="132">
        <v>390</v>
      </c>
      <c r="I189" s="132">
        <f>H189</f>
        <v>390</v>
      </c>
      <c r="J189" s="132"/>
      <c r="K189" s="132"/>
      <c r="L189" s="132"/>
      <c r="M189" s="132">
        <f>H189+J189+K189+L189</f>
        <v>390</v>
      </c>
      <c r="N189" s="57"/>
      <c r="O189" s="57"/>
      <c r="P189" s="57" t="s">
        <v>177</v>
      </c>
      <c r="Q189" s="57" t="s">
        <v>136</v>
      </c>
      <c r="R189" s="57" t="s">
        <v>595</v>
      </c>
      <c r="S189" s="57" t="s">
        <v>953</v>
      </c>
      <c r="T189" s="57" t="s">
        <v>541</v>
      </c>
      <c r="U189" s="57" t="s">
        <v>927</v>
      </c>
      <c r="V189" s="66">
        <v>390</v>
      </c>
      <c r="W189" s="57" t="s">
        <v>954</v>
      </c>
      <c r="X189" s="57" t="s">
        <v>955</v>
      </c>
      <c r="Y189" s="66"/>
      <c r="Z189" s="343" t="s">
        <v>306</v>
      </c>
      <c r="AA189" s="343"/>
      <c r="AB189" s="343"/>
      <c r="AC189" s="343"/>
      <c r="AD189" s="343"/>
      <c r="AE189" s="343"/>
      <c r="AF189" s="343"/>
      <c r="AG189" s="343" t="s">
        <v>306</v>
      </c>
      <c r="AH189" s="343"/>
      <c r="AI189" s="343"/>
      <c r="AJ189" s="234">
        <f t="shared" si="57"/>
        <v>1</v>
      </c>
      <c r="AK189" s="132"/>
    </row>
    <row r="190" ht="37" hidden="1" customHeight="1" spans="1:37">
      <c r="A190" s="326" t="s">
        <v>793</v>
      </c>
      <c r="B190" s="327" t="s">
        <v>946</v>
      </c>
      <c r="C190" s="327" t="s">
        <v>956</v>
      </c>
      <c r="D190" s="66">
        <v>30</v>
      </c>
      <c r="E190" s="329" t="s">
        <v>125</v>
      </c>
      <c r="F190" s="66"/>
      <c r="G190" s="66"/>
      <c r="H190" s="66">
        <v>0</v>
      </c>
      <c r="I190" s="66">
        <v>0</v>
      </c>
      <c r="J190" s="66"/>
      <c r="K190" s="66"/>
      <c r="L190" s="66">
        <v>598</v>
      </c>
      <c r="M190" s="132">
        <f>H190+J190+K190+L190</f>
        <v>598</v>
      </c>
      <c r="N190" s="57"/>
      <c r="O190" s="57"/>
      <c r="P190" s="57" t="s">
        <v>177</v>
      </c>
      <c r="Q190" s="57"/>
      <c r="R190" s="57"/>
      <c r="S190" s="57"/>
      <c r="T190" s="57"/>
      <c r="U190" s="57"/>
      <c r="V190" s="66">
        <v>598</v>
      </c>
      <c r="W190" s="57"/>
      <c r="X190" s="57"/>
      <c r="Y190" s="66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234">
        <f t="shared" si="57"/>
        <v>1</v>
      </c>
      <c r="AK190" s="132"/>
    </row>
    <row r="191" ht="37" hidden="1" customHeight="1" spans="1:37">
      <c r="A191" s="326" t="s">
        <v>793</v>
      </c>
      <c r="B191" s="327" t="s">
        <v>946</v>
      </c>
      <c r="C191" s="327" t="s">
        <v>957</v>
      </c>
      <c r="D191" s="66">
        <v>45</v>
      </c>
      <c r="E191" s="329" t="s">
        <v>125</v>
      </c>
      <c r="F191" s="66"/>
      <c r="G191" s="66"/>
      <c r="H191" s="66">
        <v>0</v>
      </c>
      <c r="I191" s="66">
        <v>0</v>
      </c>
      <c r="J191" s="66"/>
      <c r="K191" s="66"/>
      <c r="L191" s="66">
        <v>585</v>
      </c>
      <c r="M191" s="132">
        <f>H191+J191+K191+L191</f>
        <v>585</v>
      </c>
      <c r="N191" s="57"/>
      <c r="O191" s="57"/>
      <c r="P191" s="57" t="s">
        <v>177</v>
      </c>
      <c r="Q191" s="57"/>
      <c r="R191" s="57"/>
      <c r="S191" s="57"/>
      <c r="T191" s="57"/>
      <c r="U191" s="57"/>
      <c r="V191" s="66">
        <v>585</v>
      </c>
      <c r="W191" s="57"/>
      <c r="X191" s="57"/>
      <c r="Y191" s="66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234">
        <f t="shared" si="57"/>
        <v>1</v>
      </c>
      <c r="AK191" s="132"/>
    </row>
    <row r="192" ht="26" customHeight="1" spans="1:37">
      <c r="A192" s="47" t="s">
        <v>20</v>
      </c>
      <c r="B192" s="47" t="s">
        <v>72</v>
      </c>
      <c r="C192" s="122">
        <v>7</v>
      </c>
      <c r="D192" s="122"/>
      <c r="E192" s="123"/>
      <c r="F192" s="122"/>
      <c r="G192" s="122"/>
      <c r="H192" s="122">
        <f t="shared" ref="H192:M192" si="59">SUM(H193:H201)</f>
        <v>2566</v>
      </c>
      <c r="I192" s="122">
        <f t="shared" si="59"/>
        <v>2566</v>
      </c>
      <c r="J192" s="122">
        <f t="shared" si="59"/>
        <v>0</v>
      </c>
      <c r="K192" s="122">
        <f t="shared" si="59"/>
        <v>0</v>
      </c>
      <c r="L192" s="122">
        <f t="shared" si="59"/>
        <v>0</v>
      </c>
      <c r="M192" s="122">
        <f t="shared" si="59"/>
        <v>2566</v>
      </c>
      <c r="N192" s="122"/>
      <c r="O192" s="122"/>
      <c r="P192" s="122"/>
      <c r="Q192" s="122"/>
      <c r="R192" s="122"/>
      <c r="S192" s="122"/>
      <c r="T192" s="122"/>
      <c r="U192" s="122"/>
      <c r="V192" s="122">
        <f>SUM(V193:V201)</f>
        <v>750</v>
      </c>
      <c r="W192" s="123"/>
      <c r="X192" s="123"/>
      <c r="Y192" s="123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28">
        <f t="shared" si="57"/>
        <v>0.29228371005456</v>
      </c>
      <c r="AK192" s="132"/>
    </row>
    <row r="193" ht="36" hidden="1" customHeight="1" spans="1:37">
      <c r="A193" s="132">
        <v>99</v>
      </c>
      <c r="B193" s="66" t="s">
        <v>534</v>
      </c>
      <c r="C193" s="66" t="s">
        <v>958</v>
      </c>
      <c r="D193" s="66">
        <v>90</v>
      </c>
      <c r="E193" s="57" t="s">
        <v>125</v>
      </c>
      <c r="F193" s="132"/>
      <c r="G193" s="132"/>
      <c r="H193" s="132">
        <v>351</v>
      </c>
      <c r="I193" s="132">
        <f t="shared" ref="I192:I197" si="60">H193</f>
        <v>351</v>
      </c>
      <c r="J193" s="132"/>
      <c r="K193" s="132"/>
      <c r="L193" s="132"/>
      <c r="M193" s="132">
        <f t="shared" ref="M193:M201" si="61">H193+J193+K193+L193</f>
        <v>351</v>
      </c>
      <c r="N193" s="57"/>
      <c r="O193" s="57"/>
      <c r="P193" s="57" t="s">
        <v>177</v>
      </c>
      <c r="Q193" s="57"/>
      <c r="R193" s="57"/>
      <c r="S193" s="57"/>
      <c r="T193" s="57"/>
      <c r="U193" s="57" t="s">
        <v>959</v>
      </c>
      <c r="V193" s="52">
        <v>100</v>
      </c>
      <c r="W193" s="57" t="s">
        <v>960</v>
      </c>
      <c r="X193" s="57" t="s">
        <v>961</v>
      </c>
      <c r="Y193" s="57"/>
      <c r="Z193" s="343" t="s">
        <v>182</v>
      </c>
      <c r="AA193" s="343" t="s">
        <v>182</v>
      </c>
      <c r="AB193" s="343" t="s">
        <v>182</v>
      </c>
      <c r="AC193" s="343" t="s">
        <v>182</v>
      </c>
      <c r="AD193" s="343" t="s">
        <v>182</v>
      </c>
      <c r="AE193" s="343" t="s">
        <v>182</v>
      </c>
      <c r="AF193" s="343" t="s">
        <v>182</v>
      </c>
      <c r="AG193" s="343" t="s">
        <v>182</v>
      </c>
      <c r="AH193" s="343" t="s">
        <v>182</v>
      </c>
      <c r="AI193" s="343"/>
      <c r="AJ193" s="234">
        <f t="shared" si="57"/>
        <v>0.284900284900285</v>
      </c>
      <c r="AK193" s="132"/>
    </row>
    <row r="194" ht="36" hidden="1" customHeight="1" spans="1:37">
      <c r="A194" s="132">
        <v>100</v>
      </c>
      <c r="B194" s="66" t="s">
        <v>962</v>
      </c>
      <c r="C194" s="66" t="s">
        <v>963</v>
      </c>
      <c r="D194" s="66">
        <v>60</v>
      </c>
      <c r="E194" s="57" t="s">
        <v>125</v>
      </c>
      <c r="F194" s="132"/>
      <c r="G194" s="132"/>
      <c r="H194" s="132">
        <v>390</v>
      </c>
      <c r="I194" s="132">
        <f t="shared" si="60"/>
        <v>390</v>
      </c>
      <c r="J194" s="132"/>
      <c r="K194" s="132"/>
      <c r="L194" s="132"/>
      <c r="M194" s="132">
        <f t="shared" si="61"/>
        <v>390</v>
      </c>
      <c r="N194" s="57"/>
      <c r="O194" s="57"/>
      <c r="P194" s="57" t="s">
        <v>177</v>
      </c>
      <c r="Q194" s="57"/>
      <c r="R194" s="57"/>
      <c r="S194" s="57"/>
      <c r="T194" s="57"/>
      <c r="U194" s="57" t="s">
        <v>964</v>
      </c>
      <c r="V194" s="52">
        <v>100</v>
      </c>
      <c r="W194" s="57" t="s">
        <v>965</v>
      </c>
      <c r="X194" s="57" t="s">
        <v>966</v>
      </c>
      <c r="Y194" s="57"/>
      <c r="Z194" s="343" t="s">
        <v>182</v>
      </c>
      <c r="AA194" s="343" t="s">
        <v>182</v>
      </c>
      <c r="AB194" s="343" t="s">
        <v>182</v>
      </c>
      <c r="AC194" s="343" t="s">
        <v>182</v>
      </c>
      <c r="AD194" s="343" t="s">
        <v>182</v>
      </c>
      <c r="AE194" s="343" t="s">
        <v>182</v>
      </c>
      <c r="AF194" s="343" t="s">
        <v>182</v>
      </c>
      <c r="AG194" s="343" t="s">
        <v>182</v>
      </c>
      <c r="AH194" s="343" t="s">
        <v>182</v>
      </c>
      <c r="AI194" s="343"/>
      <c r="AJ194" s="234">
        <f t="shared" si="57"/>
        <v>0.256410256410256</v>
      </c>
      <c r="AK194" s="132"/>
    </row>
    <row r="195" ht="36" hidden="1" customHeight="1" spans="1:37">
      <c r="A195" s="132">
        <v>101</v>
      </c>
      <c r="B195" s="66" t="s">
        <v>534</v>
      </c>
      <c r="C195" s="66" t="s">
        <v>535</v>
      </c>
      <c r="D195" s="66">
        <v>45</v>
      </c>
      <c r="E195" s="57" t="s">
        <v>125</v>
      </c>
      <c r="F195" s="132"/>
      <c r="G195" s="132"/>
      <c r="H195" s="132">
        <v>390</v>
      </c>
      <c r="I195" s="132">
        <f t="shared" si="60"/>
        <v>390</v>
      </c>
      <c r="J195" s="132"/>
      <c r="K195" s="132"/>
      <c r="L195" s="132"/>
      <c r="M195" s="132">
        <f t="shared" si="61"/>
        <v>390</v>
      </c>
      <c r="N195" s="57"/>
      <c r="O195" s="57"/>
      <c r="P195" s="57" t="s">
        <v>177</v>
      </c>
      <c r="Q195" s="57"/>
      <c r="R195" s="57"/>
      <c r="S195" s="57"/>
      <c r="T195" s="57"/>
      <c r="U195" s="57" t="s">
        <v>401</v>
      </c>
      <c r="V195" s="52">
        <v>100</v>
      </c>
      <c r="W195" s="57" t="s">
        <v>967</v>
      </c>
      <c r="X195" s="57" t="s">
        <v>968</v>
      </c>
      <c r="Y195" s="57"/>
      <c r="Z195" s="343"/>
      <c r="AA195" s="343" t="s">
        <v>182</v>
      </c>
      <c r="AB195" s="343"/>
      <c r="AC195" s="343" t="s">
        <v>182</v>
      </c>
      <c r="AD195" s="343" t="s">
        <v>182</v>
      </c>
      <c r="AE195" s="343" t="s">
        <v>182</v>
      </c>
      <c r="AF195" s="343" t="s">
        <v>182</v>
      </c>
      <c r="AG195" s="343"/>
      <c r="AH195" s="343"/>
      <c r="AI195" s="343"/>
      <c r="AJ195" s="234">
        <f t="shared" si="57"/>
        <v>0.256410256410256</v>
      </c>
      <c r="AK195" s="132"/>
    </row>
    <row r="196" ht="36" hidden="1" customHeight="1" spans="1:37">
      <c r="A196" s="132">
        <v>102</v>
      </c>
      <c r="B196" s="66" t="s">
        <v>962</v>
      </c>
      <c r="C196" s="66" t="s">
        <v>969</v>
      </c>
      <c r="D196" s="66">
        <v>45</v>
      </c>
      <c r="E196" s="57" t="s">
        <v>125</v>
      </c>
      <c r="F196" s="135"/>
      <c r="G196" s="135"/>
      <c r="H196" s="135">
        <v>390</v>
      </c>
      <c r="I196" s="132">
        <f t="shared" si="60"/>
        <v>390</v>
      </c>
      <c r="J196" s="132"/>
      <c r="K196" s="132"/>
      <c r="L196" s="135"/>
      <c r="M196" s="135">
        <f t="shared" si="61"/>
        <v>390</v>
      </c>
      <c r="N196" s="57"/>
      <c r="O196" s="57"/>
      <c r="P196" s="57" t="s">
        <v>177</v>
      </c>
      <c r="Q196" s="57"/>
      <c r="R196" s="57"/>
      <c r="S196" s="57"/>
      <c r="T196" s="57"/>
      <c r="U196" s="57" t="s">
        <v>964</v>
      </c>
      <c r="V196" s="52">
        <v>100</v>
      </c>
      <c r="W196" s="57" t="s">
        <v>970</v>
      </c>
      <c r="X196" s="57" t="s">
        <v>971</v>
      </c>
      <c r="Y196" s="57"/>
      <c r="Z196" s="343" t="s">
        <v>182</v>
      </c>
      <c r="AA196" s="343" t="s">
        <v>182</v>
      </c>
      <c r="AB196" s="343" t="s">
        <v>182</v>
      </c>
      <c r="AC196" s="343" t="s">
        <v>182</v>
      </c>
      <c r="AD196" s="343" t="s">
        <v>182</v>
      </c>
      <c r="AE196" s="343" t="s">
        <v>182</v>
      </c>
      <c r="AF196" s="343" t="s">
        <v>182</v>
      </c>
      <c r="AG196" s="343" t="s">
        <v>182</v>
      </c>
      <c r="AH196" s="343" t="s">
        <v>182</v>
      </c>
      <c r="AI196" s="343"/>
      <c r="AJ196" s="234">
        <f t="shared" si="57"/>
        <v>0.256410256410256</v>
      </c>
      <c r="AK196" s="135"/>
    </row>
    <row r="197" ht="36" hidden="1" spans="1:37">
      <c r="A197" s="132">
        <v>103</v>
      </c>
      <c r="B197" s="66" t="s">
        <v>962</v>
      </c>
      <c r="C197" s="66" t="s">
        <v>972</v>
      </c>
      <c r="D197" s="66">
        <v>45</v>
      </c>
      <c r="E197" s="57" t="s">
        <v>125</v>
      </c>
      <c r="F197" s="132"/>
      <c r="G197" s="132"/>
      <c r="H197" s="132">
        <v>390</v>
      </c>
      <c r="I197" s="132">
        <f t="shared" si="60"/>
        <v>390</v>
      </c>
      <c r="J197" s="132"/>
      <c r="K197" s="132"/>
      <c r="L197" s="132"/>
      <c r="M197" s="132">
        <f t="shared" si="61"/>
        <v>390</v>
      </c>
      <c r="N197" s="57"/>
      <c r="O197" s="57"/>
      <c r="P197" s="57" t="s">
        <v>177</v>
      </c>
      <c r="Q197" s="57"/>
      <c r="R197" s="57"/>
      <c r="S197" s="57"/>
      <c r="T197" s="57"/>
      <c r="U197" s="57" t="s">
        <v>964</v>
      </c>
      <c r="V197" s="52">
        <v>100</v>
      </c>
      <c r="W197" s="57" t="s">
        <v>973</v>
      </c>
      <c r="X197" s="57" t="s">
        <v>974</v>
      </c>
      <c r="Y197" s="57"/>
      <c r="Z197" s="343" t="s">
        <v>182</v>
      </c>
      <c r="AA197" s="343" t="s">
        <v>182</v>
      </c>
      <c r="AB197" s="343" t="s">
        <v>182</v>
      </c>
      <c r="AC197" s="343" t="s">
        <v>182</v>
      </c>
      <c r="AD197" s="343" t="s">
        <v>182</v>
      </c>
      <c r="AE197" s="343" t="s">
        <v>182</v>
      </c>
      <c r="AF197" s="343" t="s">
        <v>182</v>
      </c>
      <c r="AG197" s="343" t="s">
        <v>182</v>
      </c>
      <c r="AH197" s="343" t="s">
        <v>182</v>
      </c>
      <c r="AI197" s="343"/>
      <c r="AJ197" s="234">
        <f t="shared" si="57"/>
        <v>0.256410256410256</v>
      </c>
      <c r="AK197" s="132"/>
    </row>
    <row r="198" hidden="1" spans="1:37">
      <c r="A198" s="132">
        <v>104</v>
      </c>
      <c r="B198" s="66" t="s">
        <v>242</v>
      </c>
      <c r="C198" s="66" t="s">
        <v>975</v>
      </c>
      <c r="D198" s="66">
        <v>30</v>
      </c>
      <c r="E198" s="57" t="s">
        <v>112</v>
      </c>
      <c r="F198" s="66" t="s">
        <v>113</v>
      </c>
      <c r="G198" s="132">
        <v>70</v>
      </c>
      <c r="H198" s="132">
        <f>G198+G199</f>
        <v>187</v>
      </c>
      <c r="I198" s="66">
        <f>H198+H200</f>
        <v>546</v>
      </c>
      <c r="J198" s="66"/>
      <c r="K198" s="66"/>
      <c r="L198" s="132"/>
      <c r="M198" s="132">
        <f t="shared" si="61"/>
        <v>187</v>
      </c>
      <c r="N198" s="57"/>
      <c r="O198" s="57"/>
      <c r="P198" s="57" t="s">
        <v>313</v>
      </c>
      <c r="Q198" s="57"/>
      <c r="R198" s="57"/>
      <c r="S198" s="57"/>
      <c r="T198" s="57"/>
      <c r="U198" s="57" t="s">
        <v>976</v>
      </c>
      <c r="V198" s="52">
        <v>50</v>
      </c>
      <c r="W198" s="57" t="s">
        <v>977</v>
      </c>
      <c r="X198" s="57" t="s">
        <v>978</v>
      </c>
      <c r="Y198" s="57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234">
        <f t="shared" si="57"/>
        <v>0.267379679144385</v>
      </c>
      <c r="AK198" s="132"/>
    </row>
    <row r="199" hidden="1" spans="1:37">
      <c r="A199" s="132"/>
      <c r="B199" s="132"/>
      <c r="C199" s="132"/>
      <c r="D199" s="132"/>
      <c r="E199" s="134"/>
      <c r="F199" s="66" t="s">
        <v>124</v>
      </c>
      <c r="G199" s="132">
        <v>117</v>
      </c>
      <c r="H199" s="132"/>
      <c r="I199" s="132"/>
      <c r="J199" s="132"/>
      <c r="K199" s="132"/>
      <c r="L199" s="132"/>
      <c r="M199" s="132">
        <f t="shared" si="61"/>
        <v>0</v>
      </c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344"/>
      <c r="AA199" s="344"/>
      <c r="AB199" s="344"/>
      <c r="AC199" s="344"/>
      <c r="AD199" s="344"/>
      <c r="AE199" s="344"/>
      <c r="AF199" s="344"/>
      <c r="AG199" s="344"/>
      <c r="AH199" s="344"/>
      <c r="AI199" s="344"/>
      <c r="AJ199" s="234"/>
      <c r="AK199" s="132"/>
    </row>
    <row r="200" ht="24" hidden="1" spans="1:37">
      <c r="A200" s="132"/>
      <c r="B200" s="132"/>
      <c r="C200" s="132"/>
      <c r="D200" s="132"/>
      <c r="E200" s="57" t="s">
        <v>125</v>
      </c>
      <c r="F200" s="132"/>
      <c r="G200" s="132"/>
      <c r="H200" s="132">
        <v>359</v>
      </c>
      <c r="I200" s="132"/>
      <c r="J200" s="132"/>
      <c r="K200" s="132"/>
      <c r="L200" s="132"/>
      <c r="M200" s="132">
        <f t="shared" si="61"/>
        <v>359</v>
      </c>
      <c r="N200" s="57"/>
      <c r="O200" s="57"/>
      <c r="P200" s="57" t="s">
        <v>177</v>
      </c>
      <c r="Q200" s="57"/>
      <c r="R200" s="57"/>
      <c r="S200" s="57"/>
      <c r="T200" s="57"/>
      <c r="U200" s="57" t="s">
        <v>979</v>
      </c>
      <c r="V200" s="52">
        <v>100</v>
      </c>
      <c r="W200" s="134"/>
      <c r="X200" s="134"/>
      <c r="Y200" s="57"/>
      <c r="Z200" s="343" t="s">
        <v>182</v>
      </c>
      <c r="AA200" s="343" t="s">
        <v>182</v>
      </c>
      <c r="AB200" s="343" t="s">
        <v>142</v>
      </c>
      <c r="AC200" s="343" t="s">
        <v>182</v>
      </c>
      <c r="AD200" s="343" t="s">
        <v>182</v>
      </c>
      <c r="AE200" s="343" t="s">
        <v>182</v>
      </c>
      <c r="AF200" s="343" t="s">
        <v>182</v>
      </c>
      <c r="AG200" s="343" t="s">
        <v>182</v>
      </c>
      <c r="AH200" s="343" t="s">
        <v>182</v>
      </c>
      <c r="AI200" s="343"/>
      <c r="AJ200" s="234">
        <f>V200/M200</f>
        <v>0.278551532033426</v>
      </c>
      <c r="AK200" s="132"/>
    </row>
    <row r="201" ht="48" hidden="1" spans="1:37">
      <c r="A201" s="132">
        <v>105</v>
      </c>
      <c r="B201" s="66" t="s">
        <v>980</v>
      </c>
      <c r="C201" s="325" t="s">
        <v>525</v>
      </c>
      <c r="D201" s="66">
        <v>30</v>
      </c>
      <c r="E201" s="57" t="s">
        <v>125</v>
      </c>
      <c r="F201" s="132"/>
      <c r="G201" s="132"/>
      <c r="H201" s="132">
        <v>109</v>
      </c>
      <c r="I201" s="66">
        <f t="shared" ref="I201:I204" si="62">H201</f>
        <v>109</v>
      </c>
      <c r="J201" s="66"/>
      <c r="K201" s="66"/>
      <c r="L201" s="132"/>
      <c r="M201" s="132">
        <f t="shared" si="61"/>
        <v>109</v>
      </c>
      <c r="N201" s="57"/>
      <c r="O201" s="57"/>
      <c r="P201" s="57" t="s">
        <v>177</v>
      </c>
      <c r="Q201" s="57"/>
      <c r="R201" s="57"/>
      <c r="S201" s="57"/>
      <c r="T201" s="57"/>
      <c r="U201" s="57" t="s">
        <v>981</v>
      </c>
      <c r="V201" s="52">
        <v>100</v>
      </c>
      <c r="W201" s="57" t="s">
        <v>982</v>
      </c>
      <c r="X201" s="57" t="s">
        <v>983</v>
      </c>
      <c r="Y201" s="57"/>
      <c r="Z201" s="343"/>
      <c r="AA201" s="343"/>
      <c r="AB201" s="343"/>
      <c r="AC201" s="343"/>
      <c r="AD201" s="343"/>
      <c r="AE201" s="343" t="s">
        <v>182</v>
      </c>
      <c r="AF201" s="343" t="s">
        <v>182</v>
      </c>
      <c r="AG201" s="343"/>
      <c r="AH201" s="343"/>
      <c r="AI201" s="343"/>
      <c r="AJ201" s="234">
        <f>V201/M201</f>
        <v>0.917431192660551</v>
      </c>
      <c r="AK201" s="132"/>
    </row>
    <row r="202" ht="26" customHeight="1" spans="1:37">
      <c r="A202" s="47" t="s">
        <v>29</v>
      </c>
      <c r="B202" s="47" t="s">
        <v>73</v>
      </c>
      <c r="C202" s="122">
        <v>2</v>
      </c>
      <c r="D202" s="122"/>
      <c r="E202" s="123"/>
      <c r="F202" s="122"/>
      <c r="G202" s="122"/>
      <c r="H202" s="122">
        <f t="shared" ref="H202:M202" si="63">SUM(H203:H204)</f>
        <v>679</v>
      </c>
      <c r="I202" s="122">
        <f t="shared" si="63"/>
        <v>679</v>
      </c>
      <c r="J202" s="122">
        <f t="shared" si="63"/>
        <v>0</v>
      </c>
      <c r="K202" s="122">
        <f t="shared" si="63"/>
        <v>0</v>
      </c>
      <c r="L202" s="122">
        <f t="shared" si="63"/>
        <v>0</v>
      </c>
      <c r="M202" s="122">
        <f t="shared" si="63"/>
        <v>679</v>
      </c>
      <c r="N202" s="122"/>
      <c r="O202" s="122"/>
      <c r="P202" s="122"/>
      <c r="Q202" s="122"/>
      <c r="R202" s="122"/>
      <c r="S202" s="122"/>
      <c r="T202" s="122"/>
      <c r="U202" s="122"/>
      <c r="V202" s="122">
        <f>SUM(V203:V204)</f>
        <v>649</v>
      </c>
      <c r="W202" s="123"/>
      <c r="X202" s="123"/>
      <c r="Y202" s="123"/>
      <c r="Z202" s="346"/>
      <c r="AA202" s="346"/>
      <c r="AB202" s="346"/>
      <c r="AC202" s="346"/>
      <c r="AD202" s="346"/>
      <c r="AE202" s="346"/>
      <c r="AF202" s="346"/>
      <c r="AG202" s="346"/>
      <c r="AH202" s="346"/>
      <c r="AI202" s="346"/>
      <c r="AJ202" s="228">
        <f>V202/M202</f>
        <v>0.955817378497791</v>
      </c>
      <c r="AK202" s="66" t="s">
        <v>39</v>
      </c>
    </row>
    <row r="203" ht="35" hidden="1" customHeight="1" spans="1:37">
      <c r="A203" s="132">
        <v>106</v>
      </c>
      <c r="B203" s="66" t="s">
        <v>984</v>
      </c>
      <c r="C203" s="66" t="s">
        <v>985</v>
      </c>
      <c r="D203" s="66">
        <v>30</v>
      </c>
      <c r="E203" s="57" t="s">
        <v>125</v>
      </c>
      <c r="F203" s="132"/>
      <c r="G203" s="132"/>
      <c r="H203" s="132">
        <v>320</v>
      </c>
      <c r="I203" s="132">
        <f t="shared" si="62"/>
        <v>320</v>
      </c>
      <c r="J203" s="132"/>
      <c r="K203" s="132"/>
      <c r="L203" s="132"/>
      <c r="M203" s="132">
        <f>H203+J203+K203+L203</f>
        <v>320</v>
      </c>
      <c r="N203" s="57"/>
      <c r="O203" s="57"/>
      <c r="P203" s="57" t="s">
        <v>177</v>
      </c>
      <c r="Q203" s="55">
        <v>43324</v>
      </c>
      <c r="R203" s="347" t="s">
        <v>986</v>
      </c>
      <c r="S203" s="57" t="s">
        <v>987</v>
      </c>
      <c r="T203" s="55">
        <v>43435</v>
      </c>
      <c r="U203" s="57" t="s">
        <v>246</v>
      </c>
      <c r="V203" s="52">
        <v>320</v>
      </c>
      <c r="W203" s="57" t="s">
        <v>988</v>
      </c>
      <c r="X203" s="57" t="s">
        <v>989</v>
      </c>
      <c r="Y203" s="57" t="s">
        <v>990</v>
      </c>
      <c r="Z203" s="343" t="s">
        <v>182</v>
      </c>
      <c r="AA203" s="343" t="s">
        <v>182</v>
      </c>
      <c r="AB203" s="343" t="s">
        <v>142</v>
      </c>
      <c r="AC203" s="343" t="s">
        <v>182</v>
      </c>
      <c r="AD203" s="343" t="s">
        <v>142</v>
      </c>
      <c r="AE203" s="343" t="s">
        <v>182</v>
      </c>
      <c r="AF203" s="343" t="s">
        <v>182</v>
      </c>
      <c r="AG203" s="343" t="s">
        <v>182</v>
      </c>
      <c r="AH203" s="343" t="s">
        <v>182</v>
      </c>
      <c r="AI203" s="343"/>
      <c r="AJ203" s="234">
        <f>V203/M203</f>
        <v>1</v>
      </c>
      <c r="AK203" s="132"/>
    </row>
    <row r="204" ht="35" hidden="1" customHeight="1" spans="1:37">
      <c r="A204" s="132">
        <v>107</v>
      </c>
      <c r="B204" s="66" t="s">
        <v>980</v>
      </c>
      <c r="C204" s="66" t="s">
        <v>991</v>
      </c>
      <c r="D204" s="66">
        <v>30</v>
      </c>
      <c r="E204" s="57" t="s">
        <v>125</v>
      </c>
      <c r="F204" s="132"/>
      <c r="G204" s="132"/>
      <c r="H204" s="132">
        <v>359</v>
      </c>
      <c r="I204" s="66">
        <f t="shared" si="62"/>
        <v>359</v>
      </c>
      <c r="J204" s="66"/>
      <c r="K204" s="66"/>
      <c r="L204" s="132"/>
      <c r="M204" s="132">
        <f>H204+J204+K204+L204</f>
        <v>359</v>
      </c>
      <c r="N204" s="57"/>
      <c r="O204" s="57"/>
      <c r="P204" s="57" t="s">
        <v>177</v>
      </c>
      <c r="Q204" s="57" t="s">
        <v>992</v>
      </c>
      <c r="R204" s="57" t="s">
        <v>993</v>
      </c>
      <c r="S204" s="52" t="s">
        <v>994</v>
      </c>
      <c r="T204" s="57" t="s">
        <v>995</v>
      </c>
      <c r="U204" s="57" t="s">
        <v>927</v>
      </c>
      <c r="V204" s="52">
        <v>329</v>
      </c>
      <c r="W204" s="57" t="s">
        <v>996</v>
      </c>
      <c r="X204" s="57" t="s">
        <v>997</v>
      </c>
      <c r="Y204" s="57" t="s">
        <v>998</v>
      </c>
      <c r="Z204" s="343" t="s">
        <v>306</v>
      </c>
      <c r="AA204" s="343"/>
      <c r="AB204" s="343" t="s">
        <v>142</v>
      </c>
      <c r="AC204" s="343" t="s">
        <v>306</v>
      </c>
      <c r="AD204" s="343" t="s">
        <v>306</v>
      </c>
      <c r="AE204" s="343" t="s">
        <v>306</v>
      </c>
      <c r="AF204" s="343" t="s">
        <v>306</v>
      </c>
      <c r="AG204" s="343" t="s">
        <v>306</v>
      </c>
      <c r="AH204" s="343"/>
      <c r="AI204" s="343"/>
      <c r="AJ204" s="234">
        <f>V204/M204</f>
        <v>0.916434540389972</v>
      </c>
      <c r="AK204" s="132"/>
    </row>
  </sheetData>
  <autoFilter ref="A3:AK204">
    <filterColumn colId="4">
      <filters blank="1"/>
    </filterColumn>
    <extLst/>
  </autoFilter>
  <mergeCells count="871">
    <mergeCell ref="A1:B1"/>
    <mergeCell ref="A2:AK2"/>
    <mergeCell ref="H3:I3"/>
    <mergeCell ref="J3:K3"/>
    <mergeCell ref="N3:O3"/>
    <mergeCell ref="Z3:AH3"/>
    <mergeCell ref="A3:A4"/>
    <mergeCell ref="A9:A11"/>
    <mergeCell ref="A24:A26"/>
    <mergeCell ref="A29:A31"/>
    <mergeCell ref="A36:A38"/>
    <mergeCell ref="A39:A41"/>
    <mergeCell ref="A42:A44"/>
    <mergeCell ref="A45:A47"/>
    <mergeCell ref="A49:A51"/>
    <mergeCell ref="A59:A61"/>
    <mergeCell ref="A66:A68"/>
    <mergeCell ref="A70:A71"/>
    <mergeCell ref="A73:A75"/>
    <mergeCell ref="A76:A78"/>
    <mergeCell ref="A80:A82"/>
    <mergeCell ref="A84:A85"/>
    <mergeCell ref="A86:A87"/>
    <mergeCell ref="A88:A89"/>
    <mergeCell ref="A94:A96"/>
    <mergeCell ref="A116:A117"/>
    <mergeCell ref="A120:A121"/>
    <mergeCell ref="A125:A127"/>
    <mergeCell ref="A141:A143"/>
    <mergeCell ref="A144:A146"/>
    <mergeCell ref="A173:A175"/>
    <mergeCell ref="A177:A179"/>
    <mergeCell ref="A180:A182"/>
    <mergeCell ref="A184:A186"/>
    <mergeCell ref="A198:A200"/>
    <mergeCell ref="B3:B4"/>
    <mergeCell ref="B9:B11"/>
    <mergeCell ref="B24:B26"/>
    <mergeCell ref="B29:B31"/>
    <mergeCell ref="B36:B38"/>
    <mergeCell ref="B39:B41"/>
    <mergeCell ref="B42:B44"/>
    <mergeCell ref="B45:B47"/>
    <mergeCell ref="B49:B51"/>
    <mergeCell ref="B59:B61"/>
    <mergeCell ref="B66:B68"/>
    <mergeCell ref="B70:B71"/>
    <mergeCell ref="B73:B75"/>
    <mergeCell ref="B76:B78"/>
    <mergeCell ref="B80:B82"/>
    <mergeCell ref="B84:B85"/>
    <mergeCell ref="B86:B87"/>
    <mergeCell ref="B88:B89"/>
    <mergeCell ref="B94:B96"/>
    <mergeCell ref="B116:B117"/>
    <mergeCell ref="B120:B121"/>
    <mergeCell ref="B125:B127"/>
    <mergeCell ref="B141:B143"/>
    <mergeCell ref="B144:B146"/>
    <mergeCell ref="B155:B156"/>
    <mergeCell ref="B173:B175"/>
    <mergeCell ref="B177:B179"/>
    <mergeCell ref="B180:B182"/>
    <mergeCell ref="B184:B186"/>
    <mergeCell ref="B198:B200"/>
    <mergeCell ref="C3:C4"/>
    <mergeCell ref="C9:C11"/>
    <mergeCell ref="C24:C26"/>
    <mergeCell ref="C29:C31"/>
    <mergeCell ref="C36:C38"/>
    <mergeCell ref="C39:C41"/>
    <mergeCell ref="C42:C44"/>
    <mergeCell ref="C45:C47"/>
    <mergeCell ref="C49:C51"/>
    <mergeCell ref="C59:C61"/>
    <mergeCell ref="C66:C68"/>
    <mergeCell ref="C70:C71"/>
    <mergeCell ref="C73:C75"/>
    <mergeCell ref="C76:C78"/>
    <mergeCell ref="C80:C82"/>
    <mergeCell ref="C84:C85"/>
    <mergeCell ref="C86:C87"/>
    <mergeCell ref="C88:C89"/>
    <mergeCell ref="C94:C96"/>
    <mergeCell ref="C116:C117"/>
    <mergeCell ref="C120:C121"/>
    <mergeCell ref="C125:C127"/>
    <mergeCell ref="C141:C143"/>
    <mergeCell ref="C144:C146"/>
    <mergeCell ref="C173:C175"/>
    <mergeCell ref="C177:C179"/>
    <mergeCell ref="C180:C182"/>
    <mergeCell ref="C184:C186"/>
    <mergeCell ref="C198:C200"/>
    <mergeCell ref="D3:D4"/>
    <mergeCell ref="D9:D11"/>
    <mergeCell ref="D24:D26"/>
    <mergeCell ref="D29:D31"/>
    <mergeCell ref="D36:D38"/>
    <mergeCell ref="D39:D41"/>
    <mergeCell ref="D42:D44"/>
    <mergeCell ref="D45:D47"/>
    <mergeCell ref="D49:D51"/>
    <mergeCell ref="D59:D61"/>
    <mergeCell ref="D66:D68"/>
    <mergeCell ref="D70:D71"/>
    <mergeCell ref="D73:D75"/>
    <mergeCell ref="D76:D78"/>
    <mergeCell ref="D80:D82"/>
    <mergeCell ref="D84:D85"/>
    <mergeCell ref="D86:D87"/>
    <mergeCell ref="D88:D89"/>
    <mergeCell ref="D94:D96"/>
    <mergeCell ref="D116:D117"/>
    <mergeCell ref="D120:D121"/>
    <mergeCell ref="D125:D127"/>
    <mergeCell ref="D141:D143"/>
    <mergeCell ref="D144:D146"/>
    <mergeCell ref="D173:D175"/>
    <mergeCell ref="D177:D179"/>
    <mergeCell ref="D180:D182"/>
    <mergeCell ref="D184:D186"/>
    <mergeCell ref="D198:D200"/>
    <mergeCell ref="E3:E4"/>
    <mergeCell ref="E9:E10"/>
    <mergeCell ref="E24:E25"/>
    <mergeCell ref="E29:E30"/>
    <mergeCell ref="E36:E37"/>
    <mergeCell ref="E39:E40"/>
    <mergeCell ref="E42:E43"/>
    <mergeCell ref="E45:E46"/>
    <mergeCell ref="E49:E50"/>
    <mergeCell ref="E59:E60"/>
    <mergeCell ref="E66:E67"/>
    <mergeCell ref="E70:E71"/>
    <mergeCell ref="E73:E74"/>
    <mergeCell ref="E77:E78"/>
    <mergeCell ref="E80:E81"/>
    <mergeCell ref="E84:E85"/>
    <mergeCell ref="E86:E87"/>
    <mergeCell ref="E88:E89"/>
    <mergeCell ref="E94:E95"/>
    <mergeCell ref="E116:E117"/>
    <mergeCell ref="E120:E121"/>
    <mergeCell ref="E125:E126"/>
    <mergeCell ref="E141:E142"/>
    <mergeCell ref="E144:E145"/>
    <mergeCell ref="E173:E174"/>
    <mergeCell ref="E177:E178"/>
    <mergeCell ref="E180:E181"/>
    <mergeCell ref="E184:E185"/>
    <mergeCell ref="E198:E199"/>
    <mergeCell ref="F3:F4"/>
    <mergeCell ref="F116:F117"/>
    <mergeCell ref="G3:G4"/>
    <mergeCell ref="G116:G117"/>
    <mergeCell ref="H9:H10"/>
    <mergeCell ref="H24:H25"/>
    <mergeCell ref="H29:H30"/>
    <mergeCell ref="H36:H37"/>
    <mergeCell ref="H39:H40"/>
    <mergeCell ref="H42:H43"/>
    <mergeCell ref="H45:H46"/>
    <mergeCell ref="H49:H50"/>
    <mergeCell ref="H59:H60"/>
    <mergeCell ref="H66:H67"/>
    <mergeCell ref="H70:H71"/>
    <mergeCell ref="H73:H74"/>
    <mergeCell ref="H77:H78"/>
    <mergeCell ref="H80:H81"/>
    <mergeCell ref="H84:H85"/>
    <mergeCell ref="H94:H95"/>
    <mergeCell ref="H120:H121"/>
    <mergeCell ref="H125:H126"/>
    <mergeCell ref="H141:H142"/>
    <mergeCell ref="H144:H145"/>
    <mergeCell ref="H173:H174"/>
    <mergeCell ref="H177:H178"/>
    <mergeCell ref="H180:H181"/>
    <mergeCell ref="H184:H185"/>
    <mergeCell ref="H198:H199"/>
    <mergeCell ref="I9:I11"/>
    <mergeCell ref="I24:I26"/>
    <mergeCell ref="I29:I31"/>
    <mergeCell ref="I36:I38"/>
    <mergeCell ref="I39:I41"/>
    <mergeCell ref="I42:I44"/>
    <mergeCell ref="I45:I47"/>
    <mergeCell ref="I49:I51"/>
    <mergeCell ref="I59:I61"/>
    <mergeCell ref="I66:I68"/>
    <mergeCell ref="I70:I71"/>
    <mergeCell ref="I73:I75"/>
    <mergeCell ref="I76:I78"/>
    <mergeCell ref="I80:I82"/>
    <mergeCell ref="I84:I85"/>
    <mergeCell ref="I86:I87"/>
    <mergeCell ref="I88:I89"/>
    <mergeCell ref="I94:I96"/>
    <mergeCell ref="I116:I117"/>
    <mergeCell ref="I120:I121"/>
    <mergeCell ref="I125:I127"/>
    <mergeCell ref="I141:I143"/>
    <mergeCell ref="I144:I146"/>
    <mergeCell ref="I173:I175"/>
    <mergeCell ref="I177:I179"/>
    <mergeCell ref="I180:I182"/>
    <mergeCell ref="I184:I186"/>
    <mergeCell ref="I198:I200"/>
    <mergeCell ref="J36:J37"/>
    <mergeCell ref="J84:J85"/>
    <mergeCell ref="J86:J87"/>
    <mergeCell ref="J88:J89"/>
    <mergeCell ref="J94:J95"/>
    <mergeCell ref="J116:J117"/>
    <mergeCell ref="J120:J121"/>
    <mergeCell ref="K86:K87"/>
    <mergeCell ref="K88:K89"/>
    <mergeCell ref="K116:K117"/>
    <mergeCell ref="L3:L4"/>
    <mergeCell ref="L9:L10"/>
    <mergeCell ref="L24:L25"/>
    <mergeCell ref="L29:L30"/>
    <mergeCell ref="L36:L37"/>
    <mergeCell ref="L39:L40"/>
    <mergeCell ref="L42:L43"/>
    <mergeCell ref="L45:L46"/>
    <mergeCell ref="L49:L50"/>
    <mergeCell ref="L59:L60"/>
    <mergeCell ref="L66:L67"/>
    <mergeCell ref="L70:L71"/>
    <mergeCell ref="L73:L74"/>
    <mergeCell ref="L77:L78"/>
    <mergeCell ref="L80:L81"/>
    <mergeCell ref="L84:L85"/>
    <mergeCell ref="L86:L87"/>
    <mergeCell ref="L88:L89"/>
    <mergeCell ref="L94:L95"/>
    <mergeCell ref="L116:L117"/>
    <mergeCell ref="L120:L121"/>
    <mergeCell ref="L125:L126"/>
    <mergeCell ref="L141:L142"/>
    <mergeCell ref="L144:L145"/>
    <mergeCell ref="L173:L174"/>
    <mergeCell ref="L177:L178"/>
    <mergeCell ref="L180:L181"/>
    <mergeCell ref="L184:L185"/>
    <mergeCell ref="L198:L199"/>
    <mergeCell ref="M3:M4"/>
    <mergeCell ref="M9:M10"/>
    <mergeCell ref="M24:M25"/>
    <mergeCell ref="M29:M30"/>
    <mergeCell ref="M36:M37"/>
    <mergeCell ref="M39:M40"/>
    <mergeCell ref="M42:M43"/>
    <mergeCell ref="M45:M46"/>
    <mergeCell ref="M49:M50"/>
    <mergeCell ref="M59:M60"/>
    <mergeCell ref="M66:M67"/>
    <mergeCell ref="M70:M71"/>
    <mergeCell ref="M73:M74"/>
    <mergeCell ref="M77:M78"/>
    <mergeCell ref="M80:M81"/>
    <mergeCell ref="M84:M85"/>
    <mergeCell ref="M86:M87"/>
    <mergeCell ref="M88:M89"/>
    <mergeCell ref="M94:M95"/>
    <mergeCell ref="M116:M117"/>
    <mergeCell ref="M120:M121"/>
    <mergeCell ref="M125:M126"/>
    <mergeCell ref="M141:M142"/>
    <mergeCell ref="M144:M145"/>
    <mergeCell ref="M173:M174"/>
    <mergeCell ref="M177:M178"/>
    <mergeCell ref="M180:M181"/>
    <mergeCell ref="M184:M185"/>
    <mergeCell ref="M198:M199"/>
    <mergeCell ref="N9:N10"/>
    <mergeCell ref="N24:N25"/>
    <mergeCell ref="N29:N30"/>
    <mergeCell ref="N36:N37"/>
    <mergeCell ref="N39:N40"/>
    <mergeCell ref="N42:N43"/>
    <mergeCell ref="N45:N46"/>
    <mergeCell ref="N49:N50"/>
    <mergeCell ref="N59:N60"/>
    <mergeCell ref="N66:N67"/>
    <mergeCell ref="N70:N71"/>
    <mergeCell ref="N73:N74"/>
    <mergeCell ref="N77:N78"/>
    <mergeCell ref="N80:N81"/>
    <mergeCell ref="N84:N85"/>
    <mergeCell ref="N86:N87"/>
    <mergeCell ref="N88:N89"/>
    <mergeCell ref="N94:N95"/>
    <mergeCell ref="N116:N117"/>
    <mergeCell ref="N120:N121"/>
    <mergeCell ref="N125:N126"/>
    <mergeCell ref="N141:N142"/>
    <mergeCell ref="N144:N145"/>
    <mergeCell ref="N173:N174"/>
    <mergeCell ref="N177:N178"/>
    <mergeCell ref="N180:N181"/>
    <mergeCell ref="N184:N185"/>
    <mergeCell ref="N198:N199"/>
    <mergeCell ref="O9:O10"/>
    <mergeCell ref="O24:O25"/>
    <mergeCell ref="O29:O30"/>
    <mergeCell ref="O36:O37"/>
    <mergeCell ref="O39:O40"/>
    <mergeCell ref="O42:O43"/>
    <mergeCell ref="O45:O46"/>
    <mergeCell ref="O49:O50"/>
    <mergeCell ref="O59:O60"/>
    <mergeCell ref="O66:O67"/>
    <mergeCell ref="O70:O71"/>
    <mergeCell ref="O73:O74"/>
    <mergeCell ref="O77:O78"/>
    <mergeCell ref="O80:O81"/>
    <mergeCell ref="O84:O85"/>
    <mergeCell ref="O86:O87"/>
    <mergeCell ref="O88:O89"/>
    <mergeCell ref="O94:O95"/>
    <mergeCell ref="O116:O117"/>
    <mergeCell ref="O120:O121"/>
    <mergeCell ref="O125:O126"/>
    <mergeCell ref="O141:O142"/>
    <mergeCell ref="O144:O145"/>
    <mergeCell ref="O173:O174"/>
    <mergeCell ref="O177:O178"/>
    <mergeCell ref="O180:O181"/>
    <mergeCell ref="O184:O185"/>
    <mergeCell ref="O198:O199"/>
    <mergeCell ref="P3:P4"/>
    <mergeCell ref="P9:P10"/>
    <mergeCell ref="P24:P25"/>
    <mergeCell ref="P29:P30"/>
    <mergeCell ref="P36:P37"/>
    <mergeCell ref="P39:P40"/>
    <mergeCell ref="P42:P43"/>
    <mergeCell ref="P45:P46"/>
    <mergeCell ref="P49:P50"/>
    <mergeCell ref="P59:P60"/>
    <mergeCell ref="P66:P67"/>
    <mergeCell ref="P70:P71"/>
    <mergeCell ref="P73:P74"/>
    <mergeCell ref="P77:P78"/>
    <mergeCell ref="P80:P81"/>
    <mergeCell ref="P84:P85"/>
    <mergeCell ref="P86:P87"/>
    <mergeCell ref="P88:P89"/>
    <mergeCell ref="P94:P95"/>
    <mergeCell ref="P116:P117"/>
    <mergeCell ref="P120:P121"/>
    <mergeCell ref="P125:P126"/>
    <mergeCell ref="P141:P142"/>
    <mergeCell ref="P144:P145"/>
    <mergeCell ref="P173:P174"/>
    <mergeCell ref="P177:P178"/>
    <mergeCell ref="P180:P181"/>
    <mergeCell ref="P184:P185"/>
    <mergeCell ref="P198:P199"/>
    <mergeCell ref="Q9:Q10"/>
    <mergeCell ref="Q24:Q25"/>
    <mergeCell ref="Q29:Q30"/>
    <mergeCell ref="Q36:Q37"/>
    <mergeCell ref="Q39:Q40"/>
    <mergeCell ref="Q42:Q43"/>
    <mergeCell ref="Q45:Q46"/>
    <mergeCell ref="Q49:Q50"/>
    <mergeCell ref="Q59:Q60"/>
    <mergeCell ref="Q66:Q67"/>
    <mergeCell ref="Q70:Q71"/>
    <mergeCell ref="Q73:Q74"/>
    <mergeCell ref="Q77:Q78"/>
    <mergeCell ref="Q80:Q81"/>
    <mergeCell ref="Q84:Q85"/>
    <mergeCell ref="Q86:Q87"/>
    <mergeCell ref="Q88:Q89"/>
    <mergeCell ref="Q94:Q95"/>
    <mergeCell ref="Q116:Q117"/>
    <mergeCell ref="Q120:Q121"/>
    <mergeCell ref="Q125:Q127"/>
    <mergeCell ref="Q141:Q143"/>
    <mergeCell ref="Q144:Q145"/>
    <mergeCell ref="Q173:Q174"/>
    <mergeCell ref="Q177:Q178"/>
    <mergeCell ref="Q180:Q181"/>
    <mergeCell ref="Q184:Q185"/>
    <mergeCell ref="Q198:Q199"/>
    <mergeCell ref="R9:R10"/>
    <mergeCell ref="R24:R25"/>
    <mergeCell ref="R29:R30"/>
    <mergeCell ref="R36:R37"/>
    <mergeCell ref="R39:R40"/>
    <mergeCell ref="R42:R43"/>
    <mergeCell ref="R49:R50"/>
    <mergeCell ref="R59:R60"/>
    <mergeCell ref="R66:R67"/>
    <mergeCell ref="R70:R71"/>
    <mergeCell ref="R73:R74"/>
    <mergeCell ref="R77:R78"/>
    <mergeCell ref="R80:R81"/>
    <mergeCell ref="R84:R85"/>
    <mergeCell ref="R86:R87"/>
    <mergeCell ref="R88:R89"/>
    <mergeCell ref="R94:R95"/>
    <mergeCell ref="R116:R117"/>
    <mergeCell ref="R120:R121"/>
    <mergeCell ref="R125:R127"/>
    <mergeCell ref="R141:R143"/>
    <mergeCell ref="R144:R145"/>
    <mergeCell ref="R173:R174"/>
    <mergeCell ref="R177:R178"/>
    <mergeCell ref="R180:R181"/>
    <mergeCell ref="R184:R185"/>
    <mergeCell ref="R198:R199"/>
    <mergeCell ref="S9:S10"/>
    <mergeCell ref="S24:S25"/>
    <mergeCell ref="S29:S30"/>
    <mergeCell ref="S36:S37"/>
    <mergeCell ref="S39:S40"/>
    <mergeCell ref="S42:S43"/>
    <mergeCell ref="S49:S50"/>
    <mergeCell ref="S59:S60"/>
    <mergeCell ref="S66:S67"/>
    <mergeCell ref="S70:S71"/>
    <mergeCell ref="S73:S74"/>
    <mergeCell ref="S77:S78"/>
    <mergeCell ref="S80:S81"/>
    <mergeCell ref="S84:S85"/>
    <mergeCell ref="S86:S87"/>
    <mergeCell ref="S88:S89"/>
    <mergeCell ref="S94:S95"/>
    <mergeCell ref="S116:S117"/>
    <mergeCell ref="S120:S121"/>
    <mergeCell ref="S125:S127"/>
    <mergeCell ref="S141:S143"/>
    <mergeCell ref="S144:S145"/>
    <mergeCell ref="S173:S174"/>
    <mergeCell ref="S177:S178"/>
    <mergeCell ref="S180:S181"/>
    <mergeCell ref="S184:S185"/>
    <mergeCell ref="S198:S199"/>
    <mergeCell ref="T9:T10"/>
    <mergeCell ref="T24:T25"/>
    <mergeCell ref="T29:T30"/>
    <mergeCell ref="T36:T37"/>
    <mergeCell ref="T39:T40"/>
    <mergeCell ref="T42:T43"/>
    <mergeCell ref="T45:T46"/>
    <mergeCell ref="T49:T50"/>
    <mergeCell ref="T59:T60"/>
    <mergeCell ref="T66:T67"/>
    <mergeCell ref="T70:T71"/>
    <mergeCell ref="T73:T74"/>
    <mergeCell ref="T77:T78"/>
    <mergeCell ref="T80:T81"/>
    <mergeCell ref="T84:T85"/>
    <mergeCell ref="T86:T87"/>
    <mergeCell ref="T88:T89"/>
    <mergeCell ref="T94:T95"/>
    <mergeCell ref="T116:T117"/>
    <mergeCell ref="T120:T121"/>
    <mergeCell ref="T125:T127"/>
    <mergeCell ref="T141:T143"/>
    <mergeCell ref="T144:T145"/>
    <mergeCell ref="T173:T174"/>
    <mergeCell ref="T177:T178"/>
    <mergeCell ref="T180:T181"/>
    <mergeCell ref="T184:T185"/>
    <mergeCell ref="T198:T199"/>
    <mergeCell ref="U9:U10"/>
    <mergeCell ref="U24:U25"/>
    <mergeCell ref="U29:U31"/>
    <mergeCell ref="U36:U37"/>
    <mergeCell ref="U39:U40"/>
    <mergeCell ref="U42:U43"/>
    <mergeCell ref="U49:U50"/>
    <mergeCell ref="U59:U60"/>
    <mergeCell ref="U66:U67"/>
    <mergeCell ref="U70:U71"/>
    <mergeCell ref="U73:U74"/>
    <mergeCell ref="U76:U78"/>
    <mergeCell ref="U80:U81"/>
    <mergeCell ref="U84:U85"/>
    <mergeCell ref="U86:U87"/>
    <mergeCell ref="U88:U89"/>
    <mergeCell ref="U94:U95"/>
    <mergeCell ref="U116:U117"/>
    <mergeCell ref="U120:U121"/>
    <mergeCell ref="U125:U127"/>
    <mergeCell ref="U141:U143"/>
    <mergeCell ref="U144:U145"/>
    <mergeCell ref="U173:U174"/>
    <mergeCell ref="U177:U178"/>
    <mergeCell ref="U180:U181"/>
    <mergeCell ref="U184:U185"/>
    <mergeCell ref="U198:U199"/>
    <mergeCell ref="V9:V10"/>
    <mergeCell ref="V24:V25"/>
    <mergeCell ref="V29:V30"/>
    <mergeCell ref="V36:V38"/>
    <mergeCell ref="V39:V41"/>
    <mergeCell ref="V42:V44"/>
    <mergeCell ref="V45:V47"/>
    <mergeCell ref="V49:V50"/>
    <mergeCell ref="V59:V60"/>
    <mergeCell ref="V66:V67"/>
    <mergeCell ref="V70:V71"/>
    <mergeCell ref="V73:V74"/>
    <mergeCell ref="V76:V78"/>
    <mergeCell ref="V80:V81"/>
    <mergeCell ref="V84:V85"/>
    <mergeCell ref="V86:V87"/>
    <mergeCell ref="V88:V89"/>
    <mergeCell ref="V94:V95"/>
    <mergeCell ref="V116:V117"/>
    <mergeCell ref="V120:V121"/>
    <mergeCell ref="V125:V127"/>
    <mergeCell ref="V141:V143"/>
    <mergeCell ref="V144:V145"/>
    <mergeCell ref="V173:V174"/>
    <mergeCell ref="V177:V178"/>
    <mergeCell ref="V180:V181"/>
    <mergeCell ref="V184:V185"/>
    <mergeCell ref="V198:V199"/>
    <mergeCell ref="W9:W11"/>
    <mergeCell ref="W24:W26"/>
    <mergeCell ref="W29:W31"/>
    <mergeCell ref="W36:W38"/>
    <mergeCell ref="W39:W41"/>
    <mergeCell ref="W42:W44"/>
    <mergeCell ref="W45:W47"/>
    <mergeCell ref="W49:W51"/>
    <mergeCell ref="W59:W61"/>
    <mergeCell ref="W66:W68"/>
    <mergeCell ref="W70:W71"/>
    <mergeCell ref="W73:W75"/>
    <mergeCell ref="W76:W78"/>
    <mergeCell ref="W80:W82"/>
    <mergeCell ref="W84:W85"/>
    <mergeCell ref="W86:W87"/>
    <mergeCell ref="W88:W89"/>
    <mergeCell ref="W94:W96"/>
    <mergeCell ref="W116:W117"/>
    <mergeCell ref="W120:W121"/>
    <mergeCell ref="W125:W127"/>
    <mergeCell ref="W141:W143"/>
    <mergeCell ref="W144:W146"/>
    <mergeCell ref="W173:W175"/>
    <mergeCell ref="W177:W179"/>
    <mergeCell ref="W180:W182"/>
    <mergeCell ref="W184:W186"/>
    <mergeCell ref="W198:W200"/>
    <mergeCell ref="X9:X11"/>
    <mergeCell ref="X24:X26"/>
    <mergeCell ref="X29:X31"/>
    <mergeCell ref="X36:X38"/>
    <mergeCell ref="X39:X41"/>
    <mergeCell ref="X42:X44"/>
    <mergeCell ref="X45:X47"/>
    <mergeCell ref="X49:X51"/>
    <mergeCell ref="X59:X61"/>
    <mergeCell ref="X66:X68"/>
    <mergeCell ref="X70:X71"/>
    <mergeCell ref="X73:X75"/>
    <mergeCell ref="X76:X78"/>
    <mergeCell ref="X80:X82"/>
    <mergeCell ref="X84:X85"/>
    <mergeCell ref="X86:X87"/>
    <mergeCell ref="X88:X89"/>
    <mergeCell ref="X94:X96"/>
    <mergeCell ref="X116:X117"/>
    <mergeCell ref="X120:X121"/>
    <mergeCell ref="X125:X127"/>
    <mergeCell ref="X141:X143"/>
    <mergeCell ref="X144:X146"/>
    <mergeCell ref="X173:X175"/>
    <mergeCell ref="X177:X179"/>
    <mergeCell ref="X180:X182"/>
    <mergeCell ref="X184:X186"/>
    <mergeCell ref="X198:X200"/>
    <mergeCell ref="Y9:Y10"/>
    <mergeCell ref="Y24:Y25"/>
    <mergeCell ref="Y29:Y30"/>
    <mergeCell ref="Y36:Y37"/>
    <mergeCell ref="Y39:Y40"/>
    <mergeCell ref="Y42:Y43"/>
    <mergeCell ref="Y45:Y46"/>
    <mergeCell ref="Y49:Y50"/>
    <mergeCell ref="Y59:Y60"/>
    <mergeCell ref="Y66:Y67"/>
    <mergeCell ref="Y70:Y71"/>
    <mergeCell ref="Y73:Y74"/>
    <mergeCell ref="Y77:Y78"/>
    <mergeCell ref="Y80:Y81"/>
    <mergeCell ref="Y84:Y85"/>
    <mergeCell ref="Y86:Y87"/>
    <mergeCell ref="Y88:Y89"/>
    <mergeCell ref="Y94:Y96"/>
    <mergeCell ref="Y116:Y117"/>
    <mergeCell ref="Y120:Y121"/>
    <mergeCell ref="Y125:Y126"/>
    <mergeCell ref="Y141:Y142"/>
    <mergeCell ref="Y144:Y145"/>
    <mergeCell ref="Y173:Y174"/>
    <mergeCell ref="Y177:Y178"/>
    <mergeCell ref="Y180:Y181"/>
    <mergeCell ref="Y184:Y185"/>
    <mergeCell ref="Y198:Y199"/>
    <mergeCell ref="Z24:Z25"/>
    <mergeCell ref="Z29:Z30"/>
    <mergeCell ref="Z36:Z37"/>
    <mergeCell ref="Z39:Z40"/>
    <mergeCell ref="Z42:Z43"/>
    <mergeCell ref="Z45:Z46"/>
    <mergeCell ref="Z49:Z50"/>
    <mergeCell ref="Z59:Z60"/>
    <mergeCell ref="Z66:Z67"/>
    <mergeCell ref="Z70:Z71"/>
    <mergeCell ref="Z73:Z74"/>
    <mergeCell ref="Z77:Z78"/>
    <mergeCell ref="Z80:Z81"/>
    <mergeCell ref="Z84:Z85"/>
    <mergeCell ref="Z173:Z174"/>
    <mergeCell ref="Z177:Z178"/>
    <mergeCell ref="Z180:Z181"/>
    <mergeCell ref="Z184:Z185"/>
    <mergeCell ref="Z198:Z199"/>
    <mergeCell ref="AA24:AA25"/>
    <mergeCell ref="AA29:AA30"/>
    <mergeCell ref="AA36:AA37"/>
    <mergeCell ref="AA39:AA40"/>
    <mergeCell ref="AA42:AA43"/>
    <mergeCell ref="AA45:AA46"/>
    <mergeCell ref="AA49:AA50"/>
    <mergeCell ref="AA59:AA60"/>
    <mergeCell ref="AA66:AA67"/>
    <mergeCell ref="AA70:AA71"/>
    <mergeCell ref="AA73:AA74"/>
    <mergeCell ref="AA77:AA78"/>
    <mergeCell ref="AA80:AA81"/>
    <mergeCell ref="AA84:AA85"/>
    <mergeCell ref="AA173:AA174"/>
    <mergeCell ref="AA177:AA178"/>
    <mergeCell ref="AA180:AA181"/>
    <mergeCell ref="AA184:AA185"/>
    <mergeCell ref="AA198:AA199"/>
    <mergeCell ref="AB24:AB25"/>
    <mergeCell ref="AB29:AB30"/>
    <mergeCell ref="AB36:AB37"/>
    <mergeCell ref="AB39:AB40"/>
    <mergeCell ref="AB42:AB43"/>
    <mergeCell ref="AB45:AB46"/>
    <mergeCell ref="AB49:AB50"/>
    <mergeCell ref="AB59:AB60"/>
    <mergeCell ref="AB66:AB67"/>
    <mergeCell ref="AB70:AB71"/>
    <mergeCell ref="AB73:AB74"/>
    <mergeCell ref="AB77:AB78"/>
    <mergeCell ref="AB80:AB81"/>
    <mergeCell ref="AB84:AB85"/>
    <mergeCell ref="AB173:AB174"/>
    <mergeCell ref="AB177:AB178"/>
    <mergeCell ref="AB180:AB181"/>
    <mergeCell ref="AB184:AB185"/>
    <mergeCell ref="AB198:AB199"/>
    <mergeCell ref="AC24:AC25"/>
    <mergeCell ref="AC29:AC30"/>
    <mergeCell ref="AC36:AC37"/>
    <mergeCell ref="AC39:AC40"/>
    <mergeCell ref="AC42:AC43"/>
    <mergeCell ref="AC45:AC46"/>
    <mergeCell ref="AC49:AC50"/>
    <mergeCell ref="AC59:AC60"/>
    <mergeCell ref="AC66:AC67"/>
    <mergeCell ref="AC70:AC71"/>
    <mergeCell ref="AC73:AC74"/>
    <mergeCell ref="AC77:AC78"/>
    <mergeCell ref="AC80:AC81"/>
    <mergeCell ref="AC84:AC85"/>
    <mergeCell ref="AC173:AC174"/>
    <mergeCell ref="AC177:AC178"/>
    <mergeCell ref="AC180:AC181"/>
    <mergeCell ref="AC184:AC185"/>
    <mergeCell ref="AC198:AC199"/>
    <mergeCell ref="AD24:AD25"/>
    <mergeCell ref="AD29:AD30"/>
    <mergeCell ref="AD36:AD37"/>
    <mergeCell ref="AD39:AD40"/>
    <mergeCell ref="AD42:AD43"/>
    <mergeCell ref="AD45:AD46"/>
    <mergeCell ref="AD49:AD50"/>
    <mergeCell ref="AD59:AD60"/>
    <mergeCell ref="AD66:AD67"/>
    <mergeCell ref="AD70:AD71"/>
    <mergeCell ref="AD73:AD74"/>
    <mergeCell ref="AD77:AD78"/>
    <mergeCell ref="AD80:AD81"/>
    <mergeCell ref="AD84:AD85"/>
    <mergeCell ref="AD173:AD174"/>
    <mergeCell ref="AD177:AD178"/>
    <mergeCell ref="AD180:AD181"/>
    <mergeCell ref="AD184:AD185"/>
    <mergeCell ref="AD198:AD199"/>
    <mergeCell ref="AE24:AE25"/>
    <mergeCell ref="AE29:AE30"/>
    <mergeCell ref="AE36:AE37"/>
    <mergeCell ref="AE39:AE40"/>
    <mergeCell ref="AE42:AE43"/>
    <mergeCell ref="AE45:AE46"/>
    <mergeCell ref="AE49:AE50"/>
    <mergeCell ref="AE59:AE60"/>
    <mergeCell ref="AE66:AE67"/>
    <mergeCell ref="AE70:AE71"/>
    <mergeCell ref="AE73:AE74"/>
    <mergeCell ref="AE77:AE78"/>
    <mergeCell ref="AE80:AE81"/>
    <mergeCell ref="AE84:AE85"/>
    <mergeCell ref="AE173:AE174"/>
    <mergeCell ref="AE177:AE178"/>
    <mergeCell ref="AE180:AE181"/>
    <mergeCell ref="AE184:AE185"/>
    <mergeCell ref="AE198:AE199"/>
    <mergeCell ref="AF24:AF25"/>
    <mergeCell ref="AF29:AF30"/>
    <mergeCell ref="AF36:AF37"/>
    <mergeCell ref="AF39:AF40"/>
    <mergeCell ref="AF42:AF43"/>
    <mergeCell ref="AF45:AF46"/>
    <mergeCell ref="AF49:AF50"/>
    <mergeCell ref="AF59:AF60"/>
    <mergeCell ref="AF66:AF67"/>
    <mergeCell ref="AF70:AF71"/>
    <mergeCell ref="AF73:AF74"/>
    <mergeCell ref="AF77:AF78"/>
    <mergeCell ref="AF80:AF81"/>
    <mergeCell ref="AF84:AF85"/>
    <mergeCell ref="AF173:AF174"/>
    <mergeCell ref="AF177:AF178"/>
    <mergeCell ref="AF180:AF181"/>
    <mergeCell ref="AF184:AF185"/>
    <mergeCell ref="AF198:AF199"/>
    <mergeCell ref="AG24:AG25"/>
    <mergeCell ref="AG29:AG30"/>
    <mergeCell ref="AG36:AG37"/>
    <mergeCell ref="AG39:AG40"/>
    <mergeCell ref="AG42:AG43"/>
    <mergeCell ref="AG45:AG46"/>
    <mergeCell ref="AG49:AG50"/>
    <mergeCell ref="AG59:AG60"/>
    <mergeCell ref="AG66:AG67"/>
    <mergeCell ref="AG70:AG71"/>
    <mergeCell ref="AG73:AG74"/>
    <mergeCell ref="AG77:AG78"/>
    <mergeCell ref="AG80:AG81"/>
    <mergeCell ref="AG84:AG85"/>
    <mergeCell ref="AG173:AG174"/>
    <mergeCell ref="AG177:AG178"/>
    <mergeCell ref="AG180:AG181"/>
    <mergeCell ref="AG184:AG185"/>
    <mergeCell ref="AG198:AG199"/>
    <mergeCell ref="AH24:AH25"/>
    <mergeCell ref="AH29:AH30"/>
    <mergeCell ref="AH36:AH37"/>
    <mergeCell ref="AH39:AH40"/>
    <mergeCell ref="AH42:AH43"/>
    <mergeCell ref="AH45:AH46"/>
    <mergeCell ref="AH49:AH50"/>
    <mergeCell ref="AH59:AH60"/>
    <mergeCell ref="AH66:AH67"/>
    <mergeCell ref="AH70:AH71"/>
    <mergeCell ref="AH73:AH74"/>
    <mergeCell ref="AH77:AH78"/>
    <mergeCell ref="AH80:AH81"/>
    <mergeCell ref="AH84:AH85"/>
    <mergeCell ref="AH173:AH174"/>
    <mergeCell ref="AH177:AH178"/>
    <mergeCell ref="AH180:AH181"/>
    <mergeCell ref="AH184:AH185"/>
    <mergeCell ref="AH198:AH199"/>
    <mergeCell ref="AI9:AI10"/>
    <mergeCell ref="AI24:AI25"/>
    <mergeCell ref="AI29:AI30"/>
    <mergeCell ref="AI36:AI37"/>
    <mergeCell ref="AI39:AI40"/>
    <mergeCell ref="AI42:AI43"/>
    <mergeCell ref="AI45:AI46"/>
    <mergeCell ref="AI49:AI50"/>
    <mergeCell ref="AI59:AI60"/>
    <mergeCell ref="AI66:AI67"/>
    <mergeCell ref="AI70:AI71"/>
    <mergeCell ref="AI73:AI74"/>
    <mergeCell ref="AI77:AI78"/>
    <mergeCell ref="AI80:AI81"/>
    <mergeCell ref="AI84:AI85"/>
    <mergeCell ref="AI94:AI95"/>
    <mergeCell ref="AI120:AI121"/>
    <mergeCell ref="AI125:AI126"/>
    <mergeCell ref="AI141:AI142"/>
    <mergeCell ref="AI144:AI145"/>
    <mergeCell ref="AI173:AI174"/>
    <mergeCell ref="AI177:AI178"/>
    <mergeCell ref="AI180:AI181"/>
    <mergeCell ref="AI184:AI185"/>
    <mergeCell ref="AI198:AI199"/>
    <mergeCell ref="AJ3:AJ4"/>
    <mergeCell ref="AJ9:AJ10"/>
    <mergeCell ref="AJ24:AJ25"/>
    <mergeCell ref="AJ29:AJ30"/>
    <mergeCell ref="AJ36:AJ37"/>
    <mergeCell ref="AJ39:AJ40"/>
    <mergeCell ref="AJ42:AJ43"/>
    <mergeCell ref="AJ45:AJ46"/>
    <mergeCell ref="AJ49:AJ50"/>
    <mergeCell ref="AJ59:AJ60"/>
    <mergeCell ref="AJ66:AJ67"/>
    <mergeCell ref="AJ70:AJ71"/>
    <mergeCell ref="AJ73:AJ74"/>
    <mergeCell ref="AJ77:AJ78"/>
    <mergeCell ref="AJ80:AJ81"/>
    <mergeCell ref="AJ84:AJ85"/>
    <mergeCell ref="AJ86:AJ87"/>
    <mergeCell ref="AJ88:AJ89"/>
    <mergeCell ref="AJ94:AJ95"/>
    <mergeCell ref="AJ116:AJ117"/>
    <mergeCell ref="AJ120:AJ121"/>
    <mergeCell ref="AJ125:AJ126"/>
    <mergeCell ref="AJ141:AJ142"/>
    <mergeCell ref="AJ144:AJ145"/>
    <mergeCell ref="AJ173:AJ174"/>
    <mergeCell ref="AJ177:AJ178"/>
    <mergeCell ref="AJ180:AJ181"/>
    <mergeCell ref="AJ184:AJ185"/>
    <mergeCell ref="AJ198:AJ199"/>
    <mergeCell ref="AK3:AK4"/>
    <mergeCell ref="AK9:AK10"/>
    <mergeCell ref="AK24:AK25"/>
    <mergeCell ref="AK29:AK30"/>
    <mergeCell ref="AK36:AK37"/>
    <mergeCell ref="AK39:AK40"/>
    <mergeCell ref="AK42:AK43"/>
    <mergeCell ref="AK45:AK46"/>
    <mergeCell ref="AK49:AK50"/>
    <mergeCell ref="AK59:AK60"/>
    <mergeCell ref="AK66:AK67"/>
    <mergeCell ref="AK70:AK71"/>
    <mergeCell ref="AK73:AK74"/>
    <mergeCell ref="AK77:AK78"/>
    <mergeCell ref="AK80:AK81"/>
    <mergeCell ref="AK84:AK85"/>
    <mergeCell ref="AK86:AK87"/>
    <mergeCell ref="AK88:AK89"/>
    <mergeCell ref="AK94:AK95"/>
    <mergeCell ref="AK116:AK117"/>
    <mergeCell ref="AK120:AK121"/>
    <mergeCell ref="AK125:AK126"/>
    <mergeCell ref="AK141:AK142"/>
    <mergeCell ref="AK144:AK145"/>
    <mergeCell ref="AK173:AK174"/>
    <mergeCell ref="AK177:AK178"/>
    <mergeCell ref="AK180:AK181"/>
    <mergeCell ref="AK184:AK185"/>
    <mergeCell ref="AK198:AK199"/>
    <mergeCell ref="Z9:AH10"/>
    <mergeCell ref="Z120:AH121"/>
    <mergeCell ref="Z94:AH95"/>
    <mergeCell ref="Z141:AH142"/>
    <mergeCell ref="Z125:AH126"/>
    <mergeCell ref="Z144:AH14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282"/>
  <sheetViews>
    <sheetView view="pageBreakPreview" zoomScaleNormal="100" zoomScaleSheetLayoutView="100" workbookViewId="0">
      <pane ySplit="4" topLeftCell="A5" activePane="bottomLeft" state="frozen"/>
      <selection/>
      <selection pane="bottomLeft" activeCell="A2" sqref="A2:W2"/>
    </sheetView>
  </sheetViews>
  <sheetFormatPr defaultColWidth="9" defaultRowHeight="13.5"/>
  <cols>
    <col min="1" max="1" width="8.375" style="29" customWidth="1"/>
    <col min="2" max="2" width="13.75" style="29" customWidth="1"/>
    <col min="3" max="3" width="16.625" style="29" customWidth="1"/>
    <col min="4" max="4" width="11.875" style="29" customWidth="1"/>
    <col min="5" max="5" width="11.125" style="29" hidden="1" customWidth="1"/>
    <col min="6" max="6" width="10.875" style="29" hidden="1" customWidth="1"/>
    <col min="7" max="8" width="11.875" style="29" hidden="1" customWidth="1"/>
    <col min="9" max="9" width="12.75" style="29" hidden="1" customWidth="1"/>
    <col min="10" max="11" width="9" style="29" hidden="1" customWidth="1"/>
    <col min="12" max="12" width="9" style="29"/>
    <col min="13" max="13" width="11.625" style="29" hidden="1" customWidth="1"/>
    <col min="14" max="14" width="14.5" style="29" hidden="1" customWidth="1"/>
    <col min="15" max="15" width="15.875" style="29" hidden="1" customWidth="1"/>
    <col min="16" max="16" width="12.25" style="29" hidden="1" customWidth="1"/>
    <col min="17" max="17" width="10.375" style="29" hidden="1" customWidth="1"/>
    <col min="18" max="18" width="8.375" style="29" customWidth="1"/>
    <col min="19" max="19" width="7" style="29" hidden="1" customWidth="1"/>
    <col min="20" max="20" width="12.25" style="29" hidden="1" customWidth="1"/>
    <col min="21" max="21" width="9" style="29" hidden="1" customWidth="1"/>
    <col min="22" max="22" width="8.5" style="29" customWidth="1"/>
    <col min="23" max="16382" width="9" style="29"/>
    <col min="16383" max="16384" width="9" style="30"/>
  </cols>
  <sheetData>
    <row r="1" ht="23" customHeight="1" spans="1:8">
      <c r="A1" s="31" t="s">
        <v>999</v>
      </c>
      <c r="B1" s="31"/>
      <c r="C1" s="32"/>
      <c r="D1" s="33"/>
      <c r="E1" s="33"/>
      <c r="F1" s="33"/>
      <c r="G1" s="33"/>
      <c r="H1" s="33"/>
    </row>
    <row r="2" ht="46" customHeight="1" spans="1:23">
      <c r="A2" s="34" t="s">
        <v>1000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4"/>
      <c r="W2" s="34"/>
    </row>
    <row r="3" ht="44" customHeight="1" spans="1:23">
      <c r="A3" s="36" t="s">
        <v>3</v>
      </c>
      <c r="B3" s="36" t="s">
        <v>1001</v>
      </c>
      <c r="C3" s="36" t="s">
        <v>5</v>
      </c>
      <c r="D3" s="37" t="s">
        <v>6</v>
      </c>
      <c r="E3" s="38"/>
      <c r="F3" s="39" t="s">
        <v>79</v>
      </c>
      <c r="G3" s="39"/>
      <c r="H3" s="39"/>
      <c r="I3" s="36" t="s">
        <v>10</v>
      </c>
      <c r="J3" s="53" t="s">
        <v>80</v>
      </c>
      <c r="K3" s="53"/>
      <c r="L3" s="53" t="s">
        <v>1002</v>
      </c>
      <c r="M3" s="54" t="s">
        <v>85</v>
      </c>
      <c r="N3" s="54"/>
      <c r="O3" s="54"/>
      <c r="P3" s="54"/>
      <c r="Q3" s="54"/>
      <c r="R3" s="54"/>
      <c r="S3" s="54"/>
      <c r="T3" s="54"/>
      <c r="U3" s="54"/>
      <c r="V3" s="53" t="s">
        <v>9</v>
      </c>
      <c r="W3" s="53" t="s">
        <v>10</v>
      </c>
    </row>
    <row r="4" ht="39" hidden="1" customHeight="1" spans="1:23">
      <c r="A4" s="40"/>
      <c r="B4" s="40"/>
      <c r="C4" s="40"/>
      <c r="D4" s="41"/>
      <c r="E4" s="42"/>
      <c r="F4" s="43" t="s">
        <v>78</v>
      </c>
      <c r="G4" s="44" t="s">
        <v>87</v>
      </c>
      <c r="H4" s="45" t="s">
        <v>88</v>
      </c>
      <c r="I4" s="40"/>
      <c r="J4" s="53" t="s">
        <v>89</v>
      </c>
      <c r="K4" s="53" t="s">
        <v>90</v>
      </c>
      <c r="L4" s="53"/>
      <c r="M4" s="54" t="s">
        <v>94</v>
      </c>
      <c r="N4" s="54" t="s">
        <v>95</v>
      </c>
      <c r="O4" s="54" t="s">
        <v>96</v>
      </c>
      <c r="P4" s="54" t="s">
        <v>97</v>
      </c>
      <c r="Q4" s="64" t="s">
        <v>98</v>
      </c>
      <c r="R4" s="54" t="s">
        <v>85</v>
      </c>
      <c r="S4" s="54" t="s">
        <v>99</v>
      </c>
      <c r="T4" s="54" t="s">
        <v>100</v>
      </c>
      <c r="U4" s="54" t="s">
        <v>10</v>
      </c>
      <c r="V4" s="53"/>
      <c r="W4" s="53"/>
    </row>
    <row r="5" ht="27" customHeight="1" spans="1:23">
      <c r="A5" s="46" t="s">
        <v>1003</v>
      </c>
      <c r="B5" s="46"/>
      <c r="C5" s="47">
        <f t="shared" ref="C5:H5" si="0">C6+C123+C174+C188+C206+C211+C242</f>
        <v>121</v>
      </c>
      <c r="D5" s="47"/>
      <c r="E5" s="47"/>
      <c r="F5" s="47"/>
      <c r="G5" s="47">
        <f t="shared" si="0"/>
        <v>32358</v>
      </c>
      <c r="H5" s="47">
        <f t="shared" si="0"/>
        <v>32358</v>
      </c>
      <c r="I5" s="47">
        <f t="shared" ref="I5:Q5" si="1">I6+I123+I174+I188+I206+I211+I242</f>
        <v>0</v>
      </c>
      <c r="J5" s="47">
        <f t="shared" si="1"/>
        <v>0</v>
      </c>
      <c r="K5" s="47">
        <f t="shared" si="1"/>
        <v>0</v>
      </c>
      <c r="L5" s="47">
        <f t="shared" si="1"/>
        <v>32358</v>
      </c>
      <c r="M5" s="47"/>
      <c r="N5" s="47"/>
      <c r="O5" s="47"/>
      <c r="P5" s="47"/>
      <c r="Q5" s="47"/>
      <c r="R5" s="47">
        <f>R6+R123+R174+R188+R206+R211+R242</f>
        <v>804</v>
      </c>
      <c r="S5" s="47"/>
      <c r="T5" s="47"/>
      <c r="U5" s="47"/>
      <c r="V5" s="65">
        <f>R5/L5</f>
        <v>0.0248470239198962</v>
      </c>
      <c r="W5" s="66"/>
    </row>
    <row r="6" ht="27" customHeight="1" spans="1:23">
      <c r="A6" s="48"/>
      <c r="B6" s="49" t="s">
        <v>1004</v>
      </c>
      <c r="C6" s="47">
        <f t="shared" ref="C6:H6" si="2">C7+C11+C25+C34+C69+C78+C92+C94+C121</f>
        <v>51</v>
      </c>
      <c r="D6" s="47"/>
      <c r="E6" s="47"/>
      <c r="F6" s="47"/>
      <c r="G6" s="47">
        <f t="shared" si="2"/>
        <v>14271</v>
      </c>
      <c r="H6" s="47">
        <f t="shared" si="2"/>
        <v>14271</v>
      </c>
      <c r="I6" s="47">
        <f t="shared" ref="I6:Q6" si="3">I7+I11+I25+I34+I69+I78+I92+I94+I121</f>
        <v>0</v>
      </c>
      <c r="J6" s="47">
        <f t="shared" si="3"/>
        <v>0</v>
      </c>
      <c r="K6" s="47">
        <f t="shared" si="3"/>
        <v>0</v>
      </c>
      <c r="L6" s="47">
        <f t="shared" si="3"/>
        <v>14271</v>
      </c>
      <c r="M6" s="47"/>
      <c r="N6" s="47"/>
      <c r="O6" s="47"/>
      <c r="P6" s="47"/>
      <c r="Q6" s="47"/>
      <c r="R6" s="47">
        <f>R7+R11+R25+R34+R69+R78+R92+R94+R121</f>
        <v>240</v>
      </c>
      <c r="S6" s="47"/>
      <c r="T6" s="47"/>
      <c r="U6" s="47"/>
      <c r="V6" s="65">
        <f>R6/L6</f>
        <v>0.0168173218414967</v>
      </c>
      <c r="W6" s="66"/>
    </row>
    <row r="7" ht="27" customHeight="1" spans="1:23">
      <c r="A7" s="48" t="s">
        <v>13</v>
      </c>
      <c r="B7" s="50" t="s">
        <v>41</v>
      </c>
      <c r="C7" s="47">
        <v>2</v>
      </c>
      <c r="D7" s="50"/>
      <c r="E7" s="48"/>
      <c r="F7" s="48"/>
      <c r="G7" s="48">
        <f>SUM(G8:G10)</f>
        <v>359</v>
      </c>
      <c r="H7" s="48">
        <f>SUM(H8:H10)</f>
        <v>359</v>
      </c>
      <c r="I7" s="48">
        <f t="shared" ref="I7:Q7" si="4">SUM(I8:I10)</f>
        <v>0</v>
      </c>
      <c r="J7" s="48">
        <f t="shared" si="4"/>
        <v>0</v>
      </c>
      <c r="K7" s="48">
        <f t="shared" si="4"/>
        <v>0</v>
      </c>
      <c r="L7" s="48">
        <f t="shared" si="4"/>
        <v>359</v>
      </c>
      <c r="M7" s="48"/>
      <c r="N7" s="48"/>
      <c r="O7" s="48"/>
      <c r="P7" s="48"/>
      <c r="Q7" s="48"/>
      <c r="R7" s="48">
        <f>SUM(R8:R10)</f>
        <v>0</v>
      </c>
      <c r="S7" s="50"/>
      <c r="T7" s="50"/>
      <c r="U7" s="50"/>
      <c r="V7" s="67">
        <f>R7/L7</f>
        <v>0</v>
      </c>
      <c r="W7" s="51"/>
    </row>
    <row r="8" ht="26" hidden="1" customHeight="1" spans="1:23">
      <c r="A8" s="51">
        <v>1</v>
      </c>
      <c r="B8" s="51" t="s">
        <v>171</v>
      </c>
      <c r="C8" s="51" t="s">
        <v>1005</v>
      </c>
      <c r="D8" s="51" t="s">
        <v>112</v>
      </c>
      <c r="E8" s="52" t="s">
        <v>113</v>
      </c>
      <c r="F8" s="51">
        <v>45</v>
      </c>
      <c r="G8" s="51">
        <v>119</v>
      </c>
      <c r="H8" s="51">
        <v>119</v>
      </c>
      <c r="I8" s="51"/>
      <c r="J8" s="51"/>
      <c r="K8" s="51"/>
      <c r="L8" s="51">
        <f>G8+J8+K8</f>
        <v>119</v>
      </c>
      <c r="M8" s="51"/>
      <c r="N8" s="51"/>
      <c r="O8" s="51"/>
      <c r="P8" s="51"/>
      <c r="Q8" s="51"/>
      <c r="R8" s="51"/>
      <c r="S8" s="51" t="s">
        <v>1006</v>
      </c>
      <c r="T8" s="51">
        <v>13886078688</v>
      </c>
      <c r="U8" s="51" t="s">
        <v>1007</v>
      </c>
      <c r="V8" s="68">
        <f>R8/L8</f>
        <v>0</v>
      </c>
      <c r="W8" s="51"/>
    </row>
    <row r="9" ht="26" hidden="1" customHeight="1" spans="1:23">
      <c r="A9" s="51"/>
      <c r="B9" s="51"/>
      <c r="C9" s="51"/>
      <c r="D9" s="51"/>
      <c r="E9" s="52" t="s">
        <v>124</v>
      </c>
      <c r="F9" s="51">
        <v>74</v>
      </c>
      <c r="G9" s="51"/>
      <c r="H9" s="51"/>
      <c r="I9" s="51"/>
      <c r="J9" s="51"/>
      <c r="K9" s="51"/>
      <c r="L9" s="51">
        <f>G9+J9+K9</f>
        <v>0</v>
      </c>
      <c r="M9" s="51"/>
      <c r="N9" s="51"/>
      <c r="O9" s="51"/>
      <c r="P9" s="51"/>
      <c r="Q9" s="51"/>
      <c r="R9" s="51"/>
      <c r="S9" s="51"/>
      <c r="T9" s="51"/>
      <c r="U9" s="51"/>
      <c r="V9" s="68"/>
      <c r="W9" s="51"/>
    </row>
    <row r="10" ht="48" hidden="1" customHeight="1" spans="1:23">
      <c r="A10" s="51">
        <v>2</v>
      </c>
      <c r="B10" s="52" t="s">
        <v>1008</v>
      </c>
      <c r="C10" s="52" t="s">
        <v>1009</v>
      </c>
      <c r="D10" s="52" t="s">
        <v>125</v>
      </c>
      <c r="E10" s="52"/>
      <c r="F10" s="51">
        <v>240</v>
      </c>
      <c r="G10" s="51">
        <v>240</v>
      </c>
      <c r="H10" s="51">
        <v>240</v>
      </c>
      <c r="I10" s="52"/>
      <c r="J10" s="52"/>
      <c r="K10" s="52"/>
      <c r="L10" s="51">
        <f>G10+J10+K10</f>
        <v>240</v>
      </c>
      <c r="M10" s="52"/>
      <c r="N10" s="52"/>
      <c r="O10" s="52"/>
      <c r="P10" s="52"/>
      <c r="Q10" s="52"/>
      <c r="R10" s="52"/>
      <c r="S10" s="52" t="s">
        <v>1010</v>
      </c>
      <c r="T10" s="52">
        <v>15823527888</v>
      </c>
      <c r="U10" s="52" t="s">
        <v>1007</v>
      </c>
      <c r="V10" s="68">
        <f>R10/L10</f>
        <v>0</v>
      </c>
      <c r="W10" s="51"/>
    </row>
    <row r="11" ht="27" customHeight="1" spans="1:23">
      <c r="A11" s="50" t="s">
        <v>15</v>
      </c>
      <c r="B11" s="50" t="s">
        <v>24</v>
      </c>
      <c r="C11" s="50">
        <v>5</v>
      </c>
      <c r="D11" s="50"/>
      <c r="E11" s="48"/>
      <c r="F11" s="48"/>
      <c r="G11" s="48">
        <f>SUM(G12:G24)</f>
        <v>1247</v>
      </c>
      <c r="H11" s="48">
        <f>SUM(H12:H24)</f>
        <v>1247</v>
      </c>
      <c r="I11" s="48">
        <f t="shared" ref="I11:Q11" si="5">SUM(I12:I24)</f>
        <v>0</v>
      </c>
      <c r="J11" s="48">
        <f t="shared" si="5"/>
        <v>0</v>
      </c>
      <c r="K11" s="48">
        <f t="shared" si="5"/>
        <v>0</v>
      </c>
      <c r="L11" s="48">
        <f t="shared" si="5"/>
        <v>1247</v>
      </c>
      <c r="M11" s="48"/>
      <c r="N11" s="48"/>
      <c r="O11" s="48"/>
      <c r="P11" s="48"/>
      <c r="Q11" s="48"/>
      <c r="R11" s="48">
        <f>SUM(R12:R24)</f>
        <v>0</v>
      </c>
      <c r="S11" s="50"/>
      <c r="T11" s="50"/>
      <c r="U11" s="50"/>
      <c r="V11" s="67">
        <f>R11/L11</f>
        <v>0</v>
      </c>
      <c r="W11" s="51"/>
    </row>
    <row r="12" ht="26" hidden="1" customHeight="1" spans="1:23">
      <c r="A12" s="51">
        <v>3</v>
      </c>
      <c r="B12" s="52" t="s">
        <v>511</v>
      </c>
      <c r="C12" s="52" t="s">
        <v>1011</v>
      </c>
      <c r="D12" s="52" t="s">
        <v>112</v>
      </c>
      <c r="E12" s="52" t="s">
        <v>113</v>
      </c>
      <c r="F12" s="51">
        <v>35</v>
      </c>
      <c r="G12" s="51">
        <v>109</v>
      </c>
      <c r="H12" s="51">
        <v>349</v>
      </c>
      <c r="I12" s="52"/>
      <c r="J12" s="52"/>
      <c r="K12" s="52"/>
      <c r="L12" s="51">
        <f t="shared" ref="L12:L24" si="6">G12+J12+K12</f>
        <v>109</v>
      </c>
      <c r="M12" s="52"/>
      <c r="N12" s="52"/>
      <c r="O12" s="52"/>
      <c r="P12" s="52"/>
      <c r="Q12" s="52"/>
      <c r="R12" s="52"/>
      <c r="S12" s="52"/>
      <c r="T12" s="52"/>
      <c r="U12" s="52"/>
      <c r="V12" s="68">
        <f>R12/L12</f>
        <v>0</v>
      </c>
      <c r="W12" s="51"/>
    </row>
    <row r="13" ht="26" hidden="1" customHeight="1" spans="1:23">
      <c r="A13" s="51"/>
      <c r="B13" s="52"/>
      <c r="C13" s="52"/>
      <c r="D13" s="51"/>
      <c r="E13" s="52" t="s">
        <v>124</v>
      </c>
      <c r="F13" s="51">
        <v>74</v>
      </c>
      <c r="G13" s="51"/>
      <c r="H13" s="51"/>
      <c r="I13" s="52"/>
      <c r="J13" s="51"/>
      <c r="K13" s="51"/>
      <c r="L13" s="51">
        <f t="shared" si="6"/>
        <v>0</v>
      </c>
      <c r="M13" s="51"/>
      <c r="N13" s="51"/>
      <c r="O13" s="51"/>
      <c r="P13" s="51"/>
      <c r="Q13" s="51"/>
      <c r="R13" s="51"/>
      <c r="S13" s="51"/>
      <c r="T13" s="51"/>
      <c r="U13" s="51"/>
      <c r="V13" s="68"/>
      <c r="W13" s="51"/>
    </row>
    <row r="14" ht="30" hidden="1" customHeight="1" spans="1:23">
      <c r="A14" s="51"/>
      <c r="B14" s="52"/>
      <c r="C14" s="52"/>
      <c r="D14" s="52" t="s">
        <v>125</v>
      </c>
      <c r="E14" s="52"/>
      <c r="F14" s="51">
        <v>240</v>
      </c>
      <c r="G14" s="51">
        <v>240</v>
      </c>
      <c r="H14" s="51"/>
      <c r="I14" s="52"/>
      <c r="J14" s="52"/>
      <c r="K14" s="52"/>
      <c r="L14" s="51">
        <f t="shared" si="6"/>
        <v>240</v>
      </c>
      <c r="M14" s="52">
        <v>2019.5</v>
      </c>
      <c r="N14" s="52">
        <v>2019.8</v>
      </c>
      <c r="O14" s="52">
        <v>2019.12</v>
      </c>
      <c r="P14" s="52">
        <v>2019.12</v>
      </c>
      <c r="Q14" s="52"/>
      <c r="R14" s="52"/>
      <c r="S14" s="52" t="s">
        <v>1012</v>
      </c>
      <c r="T14" s="52">
        <v>13310959816</v>
      </c>
      <c r="U14" s="52"/>
      <c r="V14" s="68">
        <f>R14/L14</f>
        <v>0</v>
      </c>
      <c r="W14" s="51"/>
    </row>
    <row r="15" ht="26" hidden="1" customHeight="1" spans="1:23">
      <c r="A15" s="51">
        <v>4</v>
      </c>
      <c r="B15" s="52" t="s">
        <v>392</v>
      </c>
      <c r="C15" s="52" t="s">
        <v>393</v>
      </c>
      <c r="D15" s="52" t="s">
        <v>112</v>
      </c>
      <c r="E15" s="52" t="s">
        <v>113</v>
      </c>
      <c r="F15" s="51">
        <v>0</v>
      </c>
      <c r="G15" s="51">
        <v>107</v>
      </c>
      <c r="H15" s="51">
        <v>203</v>
      </c>
      <c r="I15" s="52"/>
      <c r="J15" s="52"/>
      <c r="K15" s="52"/>
      <c r="L15" s="51">
        <f t="shared" si="6"/>
        <v>107</v>
      </c>
      <c r="M15" s="52"/>
      <c r="N15" s="52"/>
      <c r="O15" s="52"/>
      <c r="P15" s="52"/>
      <c r="Q15" s="52"/>
      <c r="R15" s="52"/>
      <c r="S15" s="52"/>
      <c r="T15" s="52"/>
      <c r="U15" s="52"/>
      <c r="V15" s="68">
        <f>R15/L15</f>
        <v>0</v>
      </c>
      <c r="W15" s="51"/>
    </row>
    <row r="16" ht="26" hidden="1" customHeight="1" spans="1:23">
      <c r="A16" s="51"/>
      <c r="B16" s="52"/>
      <c r="C16" s="52"/>
      <c r="D16" s="51"/>
      <c r="E16" s="52" t="s">
        <v>1013</v>
      </c>
      <c r="F16" s="51">
        <v>107</v>
      </c>
      <c r="G16" s="51"/>
      <c r="H16" s="51"/>
      <c r="I16" s="52"/>
      <c r="J16" s="51"/>
      <c r="K16" s="51"/>
      <c r="L16" s="51">
        <f t="shared" si="6"/>
        <v>0</v>
      </c>
      <c r="M16" s="51"/>
      <c r="N16" s="51"/>
      <c r="O16" s="51"/>
      <c r="P16" s="51"/>
      <c r="Q16" s="51"/>
      <c r="R16" s="51"/>
      <c r="S16" s="51"/>
      <c r="T16" s="51"/>
      <c r="U16" s="51"/>
      <c r="V16" s="68"/>
      <c r="W16" s="51"/>
    </row>
    <row r="17" ht="30" hidden="1" customHeight="1" spans="1:23">
      <c r="A17" s="51"/>
      <c r="B17" s="52"/>
      <c r="C17" s="52"/>
      <c r="D17" s="52" t="s">
        <v>125</v>
      </c>
      <c r="E17" s="52"/>
      <c r="F17" s="51">
        <v>15</v>
      </c>
      <c r="G17" s="51">
        <v>15</v>
      </c>
      <c r="H17" s="51"/>
      <c r="I17" s="52"/>
      <c r="J17" s="52"/>
      <c r="K17" s="52"/>
      <c r="L17" s="51">
        <f t="shared" si="6"/>
        <v>15</v>
      </c>
      <c r="M17" s="52">
        <v>2019.5</v>
      </c>
      <c r="N17" s="52">
        <v>2019.8</v>
      </c>
      <c r="O17" s="52">
        <v>2019.12</v>
      </c>
      <c r="P17" s="52">
        <v>2019.12</v>
      </c>
      <c r="Q17" s="52"/>
      <c r="R17" s="52"/>
      <c r="S17" s="52" t="s">
        <v>394</v>
      </c>
      <c r="T17" s="52">
        <v>15902585110</v>
      </c>
      <c r="U17" s="52"/>
      <c r="V17" s="68">
        <f>R17/L17</f>
        <v>0</v>
      </c>
      <c r="W17" s="51"/>
    </row>
    <row r="18" ht="30" hidden="1" customHeight="1" spans="1:23">
      <c r="A18" s="51"/>
      <c r="B18" s="52"/>
      <c r="C18" s="52"/>
      <c r="D18" s="52" t="s">
        <v>183</v>
      </c>
      <c r="E18" s="52"/>
      <c r="F18" s="51">
        <v>81</v>
      </c>
      <c r="G18" s="51">
        <v>81</v>
      </c>
      <c r="H18" s="51"/>
      <c r="I18" s="52"/>
      <c r="J18" s="52"/>
      <c r="K18" s="52"/>
      <c r="L18" s="51">
        <f t="shared" si="6"/>
        <v>81</v>
      </c>
      <c r="M18" s="52">
        <v>2019.5</v>
      </c>
      <c r="N18" s="52">
        <v>2019.8</v>
      </c>
      <c r="O18" s="52">
        <v>2019.12</v>
      </c>
      <c r="P18" s="52">
        <v>2019.12</v>
      </c>
      <c r="Q18" s="52"/>
      <c r="R18" s="52"/>
      <c r="S18" s="52" t="s">
        <v>394</v>
      </c>
      <c r="T18" s="52">
        <v>15902585110</v>
      </c>
      <c r="U18" s="52"/>
      <c r="V18" s="68">
        <f>R18/L18</f>
        <v>0</v>
      </c>
      <c r="W18" s="51"/>
    </row>
    <row r="19" ht="26" hidden="1" customHeight="1" spans="1:23">
      <c r="A19" s="51">
        <v>5</v>
      </c>
      <c r="B19" s="52" t="s">
        <v>242</v>
      </c>
      <c r="C19" s="52" t="s">
        <v>1014</v>
      </c>
      <c r="D19" s="52" t="s">
        <v>112</v>
      </c>
      <c r="E19" s="52" t="s">
        <v>113</v>
      </c>
      <c r="F19" s="51">
        <v>45</v>
      </c>
      <c r="G19" s="51">
        <v>119</v>
      </c>
      <c r="H19" s="51">
        <v>359</v>
      </c>
      <c r="I19" s="52"/>
      <c r="J19" s="52"/>
      <c r="K19" s="52"/>
      <c r="L19" s="51">
        <f t="shared" si="6"/>
        <v>119</v>
      </c>
      <c r="M19" s="52"/>
      <c r="N19" s="52"/>
      <c r="O19" s="52"/>
      <c r="P19" s="52"/>
      <c r="Q19" s="52"/>
      <c r="R19" s="52"/>
      <c r="S19" s="52"/>
      <c r="T19" s="52"/>
      <c r="U19" s="52"/>
      <c r="V19" s="68">
        <f>R19/L19</f>
        <v>0</v>
      </c>
      <c r="W19" s="51"/>
    </row>
    <row r="20" ht="26" hidden="1" customHeight="1" spans="1:23">
      <c r="A20" s="51"/>
      <c r="B20" s="52"/>
      <c r="C20" s="52"/>
      <c r="D20" s="51"/>
      <c r="E20" s="52" t="s">
        <v>124</v>
      </c>
      <c r="F20" s="51">
        <v>74</v>
      </c>
      <c r="G20" s="51"/>
      <c r="H20" s="51"/>
      <c r="I20" s="52"/>
      <c r="J20" s="51"/>
      <c r="K20" s="51"/>
      <c r="L20" s="51">
        <f t="shared" si="6"/>
        <v>0</v>
      </c>
      <c r="M20" s="51"/>
      <c r="N20" s="51"/>
      <c r="O20" s="51"/>
      <c r="P20" s="51"/>
      <c r="Q20" s="51"/>
      <c r="R20" s="51"/>
      <c r="S20" s="51"/>
      <c r="T20" s="51"/>
      <c r="U20" s="51"/>
      <c r="V20" s="68"/>
      <c r="W20" s="51"/>
    </row>
    <row r="21" ht="30" hidden="1" customHeight="1" spans="1:23">
      <c r="A21" s="51"/>
      <c r="B21" s="52"/>
      <c r="C21" s="52"/>
      <c r="D21" s="52" t="s">
        <v>125</v>
      </c>
      <c r="E21" s="52"/>
      <c r="F21" s="51">
        <v>240</v>
      </c>
      <c r="G21" s="51">
        <v>240</v>
      </c>
      <c r="H21" s="51"/>
      <c r="I21" s="52"/>
      <c r="J21" s="52"/>
      <c r="K21" s="52"/>
      <c r="L21" s="51">
        <f t="shared" si="6"/>
        <v>240</v>
      </c>
      <c r="M21" s="52">
        <v>2019.5</v>
      </c>
      <c r="N21" s="52">
        <v>2019.8</v>
      </c>
      <c r="O21" s="52">
        <v>2019.12</v>
      </c>
      <c r="P21" s="52">
        <v>2019.12</v>
      </c>
      <c r="Q21" s="52"/>
      <c r="R21" s="52"/>
      <c r="S21" s="52" t="s">
        <v>1015</v>
      </c>
      <c r="T21" s="52">
        <v>18984471555</v>
      </c>
      <c r="U21" s="52"/>
      <c r="V21" s="68">
        <f t="shared" ref="V21:V27" si="7">R21/L21</f>
        <v>0</v>
      </c>
      <c r="W21" s="51"/>
    </row>
    <row r="22" ht="30" hidden="1" customHeight="1" spans="1:23">
      <c r="A22" s="51">
        <v>6</v>
      </c>
      <c r="B22" s="52" t="s">
        <v>210</v>
      </c>
      <c r="C22" s="52" t="s">
        <v>385</v>
      </c>
      <c r="D22" s="52" t="s">
        <v>183</v>
      </c>
      <c r="E22" s="52"/>
      <c r="F22" s="51">
        <v>81</v>
      </c>
      <c r="G22" s="51">
        <v>81</v>
      </c>
      <c r="H22" s="51">
        <v>96</v>
      </c>
      <c r="I22" s="52"/>
      <c r="J22" s="52"/>
      <c r="K22" s="52"/>
      <c r="L22" s="51">
        <f t="shared" si="6"/>
        <v>81</v>
      </c>
      <c r="M22" s="52">
        <v>2019.5</v>
      </c>
      <c r="N22" s="52">
        <v>2019.8</v>
      </c>
      <c r="O22" s="52">
        <v>2019.12</v>
      </c>
      <c r="P22" s="52">
        <v>2019.12</v>
      </c>
      <c r="Q22" s="52"/>
      <c r="R22" s="52"/>
      <c r="S22" s="52" t="s">
        <v>1016</v>
      </c>
      <c r="T22" s="52">
        <v>13195276577</v>
      </c>
      <c r="U22" s="52"/>
      <c r="V22" s="68">
        <f t="shared" si="7"/>
        <v>0</v>
      </c>
      <c r="W22" s="51"/>
    </row>
    <row r="23" ht="30" hidden="1" customHeight="1" spans="1:23">
      <c r="A23" s="51"/>
      <c r="B23" s="52"/>
      <c r="C23" s="52"/>
      <c r="D23" s="52" t="s">
        <v>125</v>
      </c>
      <c r="E23" s="52"/>
      <c r="F23" s="51">
        <v>15</v>
      </c>
      <c r="G23" s="51">
        <v>15</v>
      </c>
      <c r="H23" s="51"/>
      <c r="I23" s="52"/>
      <c r="J23" s="52"/>
      <c r="K23" s="52"/>
      <c r="L23" s="51">
        <f t="shared" si="6"/>
        <v>15</v>
      </c>
      <c r="M23" s="52">
        <v>2019.5</v>
      </c>
      <c r="N23" s="52">
        <v>2019.8</v>
      </c>
      <c r="O23" s="52">
        <v>2019.12</v>
      </c>
      <c r="P23" s="52">
        <v>2019.12</v>
      </c>
      <c r="Q23" s="52"/>
      <c r="R23" s="52"/>
      <c r="S23" s="52" t="s">
        <v>1016</v>
      </c>
      <c r="T23" s="52">
        <v>13195276577</v>
      </c>
      <c r="U23" s="52"/>
      <c r="V23" s="68">
        <f t="shared" si="7"/>
        <v>0</v>
      </c>
      <c r="W23" s="51"/>
    </row>
    <row r="24" ht="36" hidden="1" customHeight="1" spans="1:23">
      <c r="A24" s="51">
        <v>7</v>
      </c>
      <c r="B24" s="52" t="s">
        <v>171</v>
      </c>
      <c r="C24" s="52" t="s">
        <v>1017</v>
      </c>
      <c r="D24" s="52" t="s">
        <v>125</v>
      </c>
      <c r="E24" s="52"/>
      <c r="F24" s="51">
        <v>240</v>
      </c>
      <c r="G24" s="51">
        <v>240</v>
      </c>
      <c r="H24" s="51">
        <v>240</v>
      </c>
      <c r="I24" s="52"/>
      <c r="J24" s="52"/>
      <c r="K24" s="52"/>
      <c r="L24" s="51">
        <f t="shared" si="6"/>
        <v>240</v>
      </c>
      <c r="M24" s="52">
        <v>2019.5</v>
      </c>
      <c r="N24" s="52">
        <v>2019.8</v>
      </c>
      <c r="O24" s="52">
        <v>2019.12</v>
      </c>
      <c r="P24" s="52">
        <v>2019.12</v>
      </c>
      <c r="Q24" s="52"/>
      <c r="R24" s="52"/>
      <c r="S24" s="52" t="s">
        <v>1018</v>
      </c>
      <c r="T24" s="52">
        <v>18786549999</v>
      </c>
      <c r="U24" s="52"/>
      <c r="V24" s="68">
        <f t="shared" si="7"/>
        <v>0</v>
      </c>
      <c r="W24" s="51"/>
    </row>
    <row r="25" ht="27" customHeight="1" spans="1:23">
      <c r="A25" s="50" t="s">
        <v>17</v>
      </c>
      <c r="B25" s="50" t="s">
        <v>26</v>
      </c>
      <c r="C25" s="50">
        <v>6</v>
      </c>
      <c r="D25" s="50"/>
      <c r="E25" s="48"/>
      <c r="F25" s="48"/>
      <c r="G25" s="48">
        <f>SUM(G26:G33)</f>
        <v>1355</v>
      </c>
      <c r="H25" s="48">
        <f>SUM(H26:H33)</f>
        <v>1355</v>
      </c>
      <c r="I25" s="48">
        <f t="shared" ref="I25:Q25" si="8">SUM(I26:I33)</f>
        <v>0</v>
      </c>
      <c r="J25" s="48">
        <f t="shared" si="8"/>
        <v>0</v>
      </c>
      <c r="K25" s="48">
        <f t="shared" si="8"/>
        <v>0</v>
      </c>
      <c r="L25" s="48">
        <f t="shared" si="8"/>
        <v>1355</v>
      </c>
      <c r="M25" s="48"/>
      <c r="N25" s="48"/>
      <c r="O25" s="48"/>
      <c r="P25" s="48"/>
      <c r="Q25" s="48"/>
      <c r="R25" s="48">
        <f>SUM(R26:R33)</f>
        <v>0</v>
      </c>
      <c r="S25" s="50"/>
      <c r="T25" s="50"/>
      <c r="U25" s="50"/>
      <c r="V25" s="67">
        <f t="shared" si="7"/>
        <v>0</v>
      </c>
      <c r="W25" s="51"/>
    </row>
    <row r="26" ht="37" hidden="1" customHeight="1" spans="1:23">
      <c r="A26" s="51">
        <v>8</v>
      </c>
      <c r="B26" s="52" t="s">
        <v>236</v>
      </c>
      <c r="C26" s="52" t="s">
        <v>254</v>
      </c>
      <c r="D26" s="52" t="s">
        <v>183</v>
      </c>
      <c r="E26" s="52"/>
      <c r="F26" s="51">
        <v>81</v>
      </c>
      <c r="G26" s="51">
        <v>81</v>
      </c>
      <c r="H26" s="51">
        <v>81</v>
      </c>
      <c r="I26" s="52"/>
      <c r="J26" s="52"/>
      <c r="K26" s="52"/>
      <c r="L26" s="51">
        <f t="shared" ref="L26:L33" si="9">G26+J26+K26</f>
        <v>81</v>
      </c>
      <c r="M26" s="52" t="s">
        <v>417</v>
      </c>
      <c r="N26" s="52"/>
      <c r="O26" s="55"/>
      <c r="P26" s="56">
        <v>43829</v>
      </c>
      <c r="Q26" s="52"/>
      <c r="R26" s="52"/>
      <c r="S26" s="52" t="s">
        <v>1019</v>
      </c>
      <c r="T26" s="52">
        <v>15108571989</v>
      </c>
      <c r="U26" s="52" t="s">
        <v>1020</v>
      </c>
      <c r="V26" s="68">
        <f t="shared" si="7"/>
        <v>0</v>
      </c>
      <c r="W26" s="51"/>
    </row>
    <row r="27" ht="26" hidden="1" customHeight="1" spans="1:23">
      <c r="A27" s="51">
        <v>9</v>
      </c>
      <c r="B27" s="52" t="s">
        <v>451</v>
      </c>
      <c r="C27" s="52" t="s">
        <v>1021</v>
      </c>
      <c r="D27" s="52" t="s">
        <v>112</v>
      </c>
      <c r="E27" s="52" t="s">
        <v>113</v>
      </c>
      <c r="F27" s="51">
        <v>45</v>
      </c>
      <c r="G27" s="51">
        <v>119</v>
      </c>
      <c r="H27" s="51">
        <v>339</v>
      </c>
      <c r="I27" s="52"/>
      <c r="J27" s="52"/>
      <c r="K27" s="52"/>
      <c r="L27" s="51">
        <f t="shared" si="9"/>
        <v>119</v>
      </c>
      <c r="M27" s="57" t="s">
        <v>417</v>
      </c>
      <c r="N27" s="57"/>
      <c r="O27" s="57"/>
      <c r="P27" s="57" t="s">
        <v>1022</v>
      </c>
      <c r="Q27" s="57"/>
      <c r="R27" s="57"/>
      <c r="S27" s="57" t="s">
        <v>1023</v>
      </c>
      <c r="T27" s="52">
        <v>18212567788</v>
      </c>
      <c r="U27" s="52" t="s">
        <v>1020</v>
      </c>
      <c r="V27" s="68">
        <f t="shared" si="7"/>
        <v>0</v>
      </c>
      <c r="W27" s="51"/>
    </row>
    <row r="28" ht="26" hidden="1" customHeight="1" spans="1:23">
      <c r="A28" s="51"/>
      <c r="B28" s="52"/>
      <c r="C28" s="52"/>
      <c r="D28" s="51"/>
      <c r="E28" s="52" t="s">
        <v>124</v>
      </c>
      <c r="F28" s="51">
        <v>74</v>
      </c>
      <c r="G28" s="51"/>
      <c r="H28" s="51"/>
      <c r="I28" s="52"/>
      <c r="J28" s="51"/>
      <c r="K28" s="51"/>
      <c r="L28" s="51">
        <f t="shared" si="9"/>
        <v>0</v>
      </c>
      <c r="M28" s="57" t="s">
        <v>417</v>
      </c>
      <c r="N28" s="57"/>
      <c r="O28" s="57"/>
      <c r="P28" s="57" t="s">
        <v>1022</v>
      </c>
      <c r="Q28" s="57"/>
      <c r="R28" s="57"/>
      <c r="S28" s="57" t="s">
        <v>1023</v>
      </c>
      <c r="T28" s="52">
        <v>18212567788</v>
      </c>
      <c r="U28" s="52" t="s">
        <v>1020</v>
      </c>
      <c r="V28" s="68"/>
      <c r="W28" s="51"/>
    </row>
    <row r="29" ht="30" hidden="1" customHeight="1" spans="1:23">
      <c r="A29" s="51"/>
      <c r="B29" s="52"/>
      <c r="C29" s="52"/>
      <c r="D29" s="52" t="s">
        <v>125</v>
      </c>
      <c r="E29" s="52"/>
      <c r="F29" s="51">
        <v>220</v>
      </c>
      <c r="G29" s="51">
        <v>220</v>
      </c>
      <c r="H29" s="51"/>
      <c r="I29" s="52"/>
      <c r="J29" s="52"/>
      <c r="K29" s="52"/>
      <c r="L29" s="51">
        <f t="shared" si="9"/>
        <v>220</v>
      </c>
      <c r="M29" s="52" t="s">
        <v>1024</v>
      </c>
      <c r="N29" s="52"/>
      <c r="O29" s="52"/>
      <c r="P29" s="52"/>
      <c r="Q29" s="52" t="s">
        <v>1025</v>
      </c>
      <c r="R29" s="52"/>
      <c r="S29" s="52" t="s">
        <v>1026</v>
      </c>
      <c r="T29" s="52">
        <v>18485842331</v>
      </c>
      <c r="U29" s="52" t="s">
        <v>185</v>
      </c>
      <c r="V29" s="68">
        <f t="shared" ref="V29:V35" si="10">R29/L29</f>
        <v>0</v>
      </c>
      <c r="W29" s="51"/>
    </row>
    <row r="30" ht="42" hidden="1" customHeight="1" spans="1:23">
      <c r="A30" s="51">
        <v>10</v>
      </c>
      <c r="B30" s="52" t="s">
        <v>156</v>
      </c>
      <c r="C30" s="52" t="s">
        <v>1027</v>
      </c>
      <c r="D30" s="52" t="s">
        <v>125</v>
      </c>
      <c r="E30" s="52"/>
      <c r="F30" s="51">
        <v>215</v>
      </c>
      <c r="G30" s="51">
        <v>215</v>
      </c>
      <c r="H30" s="51">
        <v>215</v>
      </c>
      <c r="I30" s="52"/>
      <c r="J30" s="52"/>
      <c r="K30" s="52"/>
      <c r="L30" s="51">
        <f t="shared" si="9"/>
        <v>215</v>
      </c>
      <c r="M30" s="52" t="s">
        <v>417</v>
      </c>
      <c r="N30" s="52"/>
      <c r="O30" s="52"/>
      <c r="P30" s="52">
        <v>2019.12</v>
      </c>
      <c r="Q30" s="52"/>
      <c r="R30" s="52"/>
      <c r="S30" s="66" t="s">
        <v>1028</v>
      </c>
      <c r="T30" s="66">
        <v>15885298975</v>
      </c>
      <c r="U30" s="52" t="s">
        <v>1020</v>
      </c>
      <c r="V30" s="68">
        <f t="shared" si="10"/>
        <v>0</v>
      </c>
      <c r="W30" s="51"/>
    </row>
    <row r="31" ht="42" hidden="1" customHeight="1" spans="1:23">
      <c r="A31" s="51">
        <v>11</v>
      </c>
      <c r="B31" s="52" t="s">
        <v>1029</v>
      </c>
      <c r="C31" s="52" t="s">
        <v>1030</v>
      </c>
      <c r="D31" s="52" t="s">
        <v>125</v>
      </c>
      <c r="E31" s="52"/>
      <c r="F31" s="51">
        <v>240</v>
      </c>
      <c r="G31" s="51">
        <v>240</v>
      </c>
      <c r="H31" s="51">
        <v>240</v>
      </c>
      <c r="I31" s="52"/>
      <c r="J31" s="52"/>
      <c r="K31" s="52"/>
      <c r="L31" s="51">
        <f t="shared" si="9"/>
        <v>240</v>
      </c>
      <c r="M31" s="52" t="s">
        <v>417</v>
      </c>
      <c r="N31" s="52"/>
      <c r="O31" s="52"/>
      <c r="P31" s="52">
        <v>2019.12</v>
      </c>
      <c r="Q31" s="52"/>
      <c r="R31" s="52"/>
      <c r="S31" s="52" t="s">
        <v>1031</v>
      </c>
      <c r="T31" s="52">
        <v>15985431888</v>
      </c>
      <c r="U31" s="52" t="s">
        <v>1020</v>
      </c>
      <c r="V31" s="68">
        <f t="shared" si="10"/>
        <v>0</v>
      </c>
      <c r="W31" s="51"/>
    </row>
    <row r="32" ht="30" hidden="1" customHeight="1" spans="1:23">
      <c r="A32" s="51">
        <v>12</v>
      </c>
      <c r="B32" s="52" t="s">
        <v>301</v>
      </c>
      <c r="C32" s="52" t="s">
        <v>1032</v>
      </c>
      <c r="D32" s="52" t="s">
        <v>125</v>
      </c>
      <c r="E32" s="52"/>
      <c r="F32" s="51">
        <v>240</v>
      </c>
      <c r="G32" s="51">
        <v>240</v>
      </c>
      <c r="H32" s="51">
        <v>240</v>
      </c>
      <c r="I32" s="52"/>
      <c r="J32" s="52"/>
      <c r="K32" s="52"/>
      <c r="L32" s="51">
        <f t="shared" si="9"/>
        <v>240</v>
      </c>
      <c r="M32" s="58">
        <v>43531</v>
      </c>
      <c r="N32" s="52"/>
      <c r="O32" s="52"/>
      <c r="P32" s="55">
        <v>43800</v>
      </c>
      <c r="Q32" s="52" t="s">
        <v>1033</v>
      </c>
      <c r="R32" s="52"/>
      <c r="S32" s="52" t="s">
        <v>1034</v>
      </c>
      <c r="T32" s="52">
        <v>15519985333</v>
      </c>
      <c r="U32" s="52" t="s">
        <v>185</v>
      </c>
      <c r="V32" s="68">
        <f t="shared" si="10"/>
        <v>0</v>
      </c>
      <c r="W32" s="51"/>
    </row>
    <row r="33" ht="30" hidden="1" customHeight="1" spans="1:23">
      <c r="A33" s="51">
        <v>13</v>
      </c>
      <c r="B33" s="52" t="s">
        <v>766</v>
      </c>
      <c r="C33" s="52" t="s">
        <v>1035</v>
      </c>
      <c r="D33" s="52" t="s">
        <v>125</v>
      </c>
      <c r="E33" s="52"/>
      <c r="F33" s="51">
        <v>240</v>
      </c>
      <c r="G33" s="51">
        <v>240</v>
      </c>
      <c r="H33" s="51">
        <v>240</v>
      </c>
      <c r="I33" s="52"/>
      <c r="J33" s="52"/>
      <c r="K33" s="52"/>
      <c r="L33" s="51">
        <f t="shared" si="9"/>
        <v>240</v>
      </c>
      <c r="M33" s="52"/>
      <c r="N33" s="52"/>
      <c r="O33" s="52"/>
      <c r="P33" s="52"/>
      <c r="Q33" s="52"/>
      <c r="R33" s="52"/>
      <c r="S33" s="52"/>
      <c r="T33" s="52"/>
      <c r="U33" s="52"/>
      <c r="V33" s="68">
        <f t="shared" si="10"/>
        <v>0</v>
      </c>
      <c r="W33" s="51"/>
    </row>
    <row r="34" ht="27" customHeight="1" spans="1:23">
      <c r="A34" s="50" t="s">
        <v>20</v>
      </c>
      <c r="B34" s="50" t="s">
        <v>27</v>
      </c>
      <c r="C34" s="50">
        <v>14</v>
      </c>
      <c r="D34" s="50"/>
      <c r="E34" s="48"/>
      <c r="F34" s="48"/>
      <c r="G34" s="48">
        <f>SUM(G35:G68)</f>
        <v>4530</v>
      </c>
      <c r="H34" s="48">
        <f>SUM(H35:H68)</f>
        <v>4530</v>
      </c>
      <c r="I34" s="48">
        <f t="shared" ref="I34:Q34" si="11">SUM(I35:I68)</f>
        <v>0</v>
      </c>
      <c r="J34" s="48">
        <f t="shared" si="11"/>
        <v>0</v>
      </c>
      <c r="K34" s="48">
        <f t="shared" si="11"/>
        <v>0</v>
      </c>
      <c r="L34" s="48">
        <f t="shared" si="11"/>
        <v>4530</v>
      </c>
      <c r="M34" s="48"/>
      <c r="N34" s="48"/>
      <c r="O34" s="48"/>
      <c r="P34" s="48"/>
      <c r="Q34" s="48"/>
      <c r="R34" s="48">
        <f>SUM(R35:R68)</f>
        <v>0</v>
      </c>
      <c r="S34" s="50"/>
      <c r="T34" s="50"/>
      <c r="U34" s="50"/>
      <c r="V34" s="67">
        <f t="shared" si="10"/>
        <v>0</v>
      </c>
      <c r="W34" s="51"/>
    </row>
    <row r="35" ht="26" hidden="1" customHeight="1" spans="1:23">
      <c r="A35" s="51">
        <v>14</v>
      </c>
      <c r="B35" s="52" t="s">
        <v>301</v>
      </c>
      <c r="C35" s="52" t="s">
        <v>1036</v>
      </c>
      <c r="D35" s="52" t="s">
        <v>112</v>
      </c>
      <c r="E35" s="52" t="s">
        <v>113</v>
      </c>
      <c r="F35" s="51">
        <v>45</v>
      </c>
      <c r="G35" s="51">
        <v>119</v>
      </c>
      <c r="H35" s="51">
        <v>359</v>
      </c>
      <c r="I35" s="52"/>
      <c r="J35" s="52"/>
      <c r="K35" s="52"/>
      <c r="L35" s="51">
        <f t="shared" ref="L35:L68" si="12">G35+J35+K35</f>
        <v>119</v>
      </c>
      <c r="M35" s="58">
        <v>42964</v>
      </c>
      <c r="N35" s="58">
        <v>43368</v>
      </c>
      <c r="O35" s="52"/>
      <c r="P35" s="59">
        <v>43800</v>
      </c>
      <c r="Q35" s="52"/>
      <c r="R35" s="52">
        <v>0</v>
      </c>
      <c r="S35" s="52"/>
      <c r="T35" s="52"/>
      <c r="U35" s="52"/>
      <c r="V35" s="68">
        <f t="shared" si="10"/>
        <v>0</v>
      </c>
      <c r="W35" s="51"/>
    </row>
    <row r="36" ht="26" hidden="1" customHeight="1" spans="1:23">
      <c r="A36" s="51"/>
      <c r="B36" s="52"/>
      <c r="C36" s="52"/>
      <c r="D36" s="51"/>
      <c r="E36" s="52" t="s">
        <v>124</v>
      </c>
      <c r="F36" s="51">
        <v>74</v>
      </c>
      <c r="G36" s="51"/>
      <c r="H36" s="51"/>
      <c r="I36" s="52"/>
      <c r="J36" s="51"/>
      <c r="K36" s="51"/>
      <c r="L36" s="51">
        <f t="shared" si="12"/>
        <v>0</v>
      </c>
      <c r="M36" s="51"/>
      <c r="N36" s="51"/>
      <c r="O36" s="51"/>
      <c r="P36" s="60"/>
      <c r="Q36" s="51"/>
      <c r="R36" s="51"/>
      <c r="S36" s="51"/>
      <c r="T36" s="51"/>
      <c r="U36" s="51"/>
      <c r="V36" s="68"/>
      <c r="W36" s="51"/>
    </row>
    <row r="37" ht="30" hidden="1" customHeight="1" spans="1:23">
      <c r="A37" s="51"/>
      <c r="B37" s="52"/>
      <c r="C37" s="52"/>
      <c r="D37" s="52" t="s">
        <v>125</v>
      </c>
      <c r="E37" s="52"/>
      <c r="F37" s="51">
        <v>240</v>
      </c>
      <c r="G37" s="51">
        <v>240</v>
      </c>
      <c r="H37" s="51"/>
      <c r="I37" s="52"/>
      <c r="J37" s="52"/>
      <c r="K37" s="52"/>
      <c r="L37" s="51">
        <f t="shared" si="12"/>
        <v>240</v>
      </c>
      <c r="M37" s="58">
        <v>43564</v>
      </c>
      <c r="N37" s="58">
        <v>43564</v>
      </c>
      <c r="O37" s="61">
        <v>43800</v>
      </c>
      <c r="P37" s="61">
        <v>43800</v>
      </c>
      <c r="Q37" s="69" t="s">
        <v>721</v>
      </c>
      <c r="R37" s="52">
        <v>0</v>
      </c>
      <c r="S37" s="70" t="s">
        <v>1037</v>
      </c>
      <c r="T37" s="71">
        <v>15885886666</v>
      </c>
      <c r="U37" s="52"/>
      <c r="V37" s="68">
        <f>R37/L37</f>
        <v>0</v>
      </c>
      <c r="W37" s="51"/>
    </row>
    <row r="38" ht="26" hidden="1" customHeight="1" spans="1:23">
      <c r="A38" s="51">
        <v>15</v>
      </c>
      <c r="B38" s="52" t="s">
        <v>740</v>
      </c>
      <c r="C38" s="52" t="s">
        <v>1038</v>
      </c>
      <c r="D38" s="52" t="s">
        <v>112</v>
      </c>
      <c r="E38" s="52" t="s">
        <v>113</v>
      </c>
      <c r="F38" s="51">
        <v>35</v>
      </c>
      <c r="G38" s="51">
        <v>109</v>
      </c>
      <c r="H38" s="51">
        <v>349</v>
      </c>
      <c r="I38" s="52"/>
      <c r="J38" s="52"/>
      <c r="K38" s="52"/>
      <c r="L38" s="51">
        <f t="shared" si="12"/>
        <v>109</v>
      </c>
      <c r="M38" s="52"/>
      <c r="N38" s="52"/>
      <c r="O38" s="52"/>
      <c r="P38" s="52"/>
      <c r="Q38" s="52"/>
      <c r="R38" s="52">
        <v>0</v>
      </c>
      <c r="S38" s="52"/>
      <c r="T38" s="52"/>
      <c r="U38" s="52" t="s">
        <v>1039</v>
      </c>
      <c r="V38" s="68">
        <f>R38/L38</f>
        <v>0</v>
      </c>
      <c r="W38" s="51"/>
    </row>
    <row r="39" ht="26" hidden="1" customHeight="1" spans="1:23">
      <c r="A39" s="51"/>
      <c r="B39" s="52"/>
      <c r="C39" s="52"/>
      <c r="D39" s="51"/>
      <c r="E39" s="52" t="s">
        <v>124</v>
      </c>
      <c r="F39" s="51">
        <v>74</v>
      </c>
      <c r="G39" s="51"/>
      <c r="H39" s="51"/>
      <c r="I39" s="52"/>
      <c r="J39" s="51"/>
      <c r="K39" s="51"/>
      <c r="L39" s="51">
        <f t="shared" si="12"/>
        <v>0</v>
      </c>
      <c r="M39" s="51"/>
      <c r="N39" s="51"/>
      <c r="O39" s="51"/>
      <c r="P39" s="51"/>
      <c r="Q39" s="51"/>
      <c r="R39" s="51"/>
      <c r="S39" s="51"/>
      <c r="T39" s="51"/>
      <c r="U39" s="51"/>
      <c r="V39" s="68"/>
      <c r="W39" s="51"/>
    </row>
    <row r="40" ht="30" hidden="1" customHeight="1" spans="1:23">
      <c r="A40" s="51"/>
      <c r="B40" s="52"/>
      <c r="C40" s="52"/>
      <c r="D40" s="52" t="s">
        <v>125</v>
      </c>
      <c r="E40" s="52"/>
      <c r="F40" s="51">
        <v>240</v>
      </c>
      <c r="G40" s="51">
        <v>240</v>
      </c>
      <c r="H40" s="51"/>
      <c r="I40" s="52"/>
      <c r="J40" s="52"/>
      <c r="K40" s="52"/>
      <c r="L40" s="51">
        <f t="shared" si="12"/>
        <v>240</v>
      </c>
      <c r="M40" s="59" t="s">
        <v>1040</v>
      </c>
      <c r="N40" s="59">
        <v>43739</v>
      </c>
      <c r="O40" s="61">
        <v>43800</v>
      </c>
      <c r="P40" s="59">
        <v>43800</v>
      </c>
      <c r="Q40" s="52"/>
      <c r="R40" s="52">
        <v>0</v>
      </c>
      <c r="S40" s="52" t="s">
        <v>1041</v>
      </c>
      <c r="T40" s="71">
        <v>13885746928</v>
      </c>
      <c r="U40" s="52"/>
      <c r="V40" s="68">
        <f>R40/L40</f>
        <v>0</v>
      </c>
      <c r="W40" s="51"/>
    </row>
    <row r="41" ht="39" hidden="1" customHeight="1" spans="1:23">
      <c r="A41" s="51">
        <v>16</v>
      </c>
      <c r="B41" s="52" t="s">
        <v>1042</v>
      </c>
      <c r="C41" s="52" t="s">
        <v>1043</v>
      </c>
      <c r="D41" s="52" t="s">
        <v>125</v>
      </c>
      <c r="E41" s="52"/>
      <c r="F41" s="51">
        <v>240</v>
      </c>
      <c r="G41" s="51">
        <v>240</v>
      </c>
      <c r="H41" s="51">
        <v>240</v>
      </c>
      <c r="I41" s="52"/>
      <c r="J41" s="52"/>
      <c r="K41" s="52"/>
      <c r="L41" s="51">
        <f t="shared" si="12"/>
        <v>240</v>
      </c>
      <c r="M41" s="59" t="s">
        <v>1040</v>
      </c>
      <c r="N41" s="59">
        <v>43739</v>
      </c>
      <c r="O41" s="61">
        <v>43800</v>
      </c>
      <c r="P41" s="55">
        <v>43891</v>
      </c>
      <c r="Q41" s="52"/>
      <c r="R41" s="52">
        <v>0</v>
      </c>
      <c r="S41" s="70" t="s">
        <v>1044</v>
      </c>
      <c r="T41" s="71">
        <v>15086065676</v>
      </c>
      <c r="U41" s="52"/>
      <c r="V41" s="68">
        <f>R41/L41</f>
        <v>0</v>
      </c>
      <c r="W41" s="51"/>
    </row>
    <row r="42" ht="26" hidden="1" customHeight="1" spans="1:23">
      <c r="A42" s="51">
        <v>17</v>
      </c>
      <c r="B42" s="52" t="s">
        <v>333</v>
      </c>
      <c r="C42" s="52" t="s">
        <v>1045</v>
      </c>
      <c r="D42" s="52" t="s">
        <v>112</v>
      </c>
      <c r="E42" s="52" t="s">
        <v>113</v>
      </c>
      <c r="F42" s="51">
        <v>45</v>
      </c>
      <c r="G42" s="51">
        <v>119</v>
      </c>
      <c r="H42" s="51">
        <v>359</v>
      </c>
      <c r="I42" s="52"/>
      <c r="J42" s="52"/>
      <c r="K42" s="52"/>
      <c r="L42" s="51">
        <f t="shared" si="12"/>
        <v>119</v>
      </c>
      <c r="M42" s="52" t="s">
        <v>1040</v>
      </c>
      <c r="N42" s="62">
        <v>43739</v>
      </c>
      <c r="O42" s="52"/>
      <c r="P42" s="55">
        <v>43891</v>
      </c>
      <c r="Q42" s="52"/>
      <c r="R42" s="72">
        <v>0</v>
      </c>
      <c r="S42" s="52"/>
      <c r="T42" s="52"/>
      <c r="U42" s="52"/>
      <c r="V42" s="68">
        <f>R42/L42</f>
        <v>0</v>
      </c>
      <c r="W42" s="51"/>
    </row>
    <row r="43" ht="26" hidden="1" customHeight="1" spans="1:23">
      <c r="A43" s="51"/>
      <c r="B43" s="52"/>
      <c r="C43" s="52"/>
      <c r="D43" s="51"/>
      <c r="E43" s="52" t="s">
        <v>124</v>
      </c>
      <c r="F43" s="51">
        <v>74</v>
      </c>
      <c r="G43" s="51"/>
      <c r="H43" s="51"/>
      <c r="I43" s="52"/>
      <c r="J43" s="51"/>
      <c r="K43" s="51"/>
      <c r="L43" s="51">
        <f t="shared" si="12"/>
        <v>0</v>
      </c>
      <c r="M43" s="51"/>
      <c r="N43" s="63"/>
      <c r="O43" s="51"/>
      <c r="P43" s="51"/>
      <c r="Q43" s="51"/>
      <c r="R43" s="73"/>
      <c r="S43" s="51"/>
      <c r="T43" s="51"/>
      <c r="U43" s="51"/>
      <c r="V43" s="68"/>
      <c r="W43" s="51"/>
    </row>
    <row r="44" ht="30" hidden="1" customHeight="1" spans="1:23">
      <c r="A44" s="51"/>
      <c r="B44" s="52"/>
      <c r="C44" s="52"/>
      <c r="D44" s="52" t="s">
        <v>125</v>
      </c>
      <c r="E44" s="52"/>
      <c r="F44" s="51">
        <v>240</v>
      </c>
      <c r="G44" s="51">
        <v>240</v>
      </c>
      <c r="H44" s="51"/>
      <c r="I44" s="52"/>
      <c r="J44" s="52"/>
      <c r="K44" s="52"/>
      <c r="L44" s="51">
        <f t="shared" si="12"/>
        <v>240</v>
      </c>
      <c r="M44" s="59" t="s">
        <v>1040</v>
      </c>
      <c r="N44" s="59">
        <v>43739</v>
      </c>
      <c r="O44" s="61">
        <v>43800</v>
      </c>
      <c r="P44" s="55">
        <v>43891</v>
      </c>
      <c r="Q44" s="69" t="s">
        <v>709</v>
      </c>
      <c r="R44" s="52">
        <v>0</v>
      </c>
      <c r="S44" s="70" t="s">
        <v>1046</v>
      </c>
      <c r="T44" s="71">
        <v>18954828626</v>
      </c>
      <c r="U44" s="52"/>
      <c r="V44" s="68">
        <f>R44/L44</f>
        <v>0</v>
      </c>
      <c r="W44" s="51"/>
    </row>
    <row r="45" ht="26" hidden="1" customHeight="1" spans="1:23">
      <c r="A45" s="51">
        <v>18</v>
      </c>
      <c r="B45" s="52" t="s">
        <v>1047</v>
      </c>
      <c r="C45" s="52" t="s">
        <v>1048</v>
      </c>
      <c r="D45" s="52" t="s">
        <v>112</v>
      </c>
      <c r="E45" s="52" t="s">
        <v>113</v>
      </c>
      <c r="F45" s="51">
        <v>45</v>
      </c>
      <c r="G45" s="51">
        <v>119</v>
      </c>
      <c r="H45" s="51">
        <v>359</v>
      </c>
      <c r="I45" s="52"/>
      <c r="J45" s="52"/>
      <c r="K45" s="52"/>
      <c r="L45" s="51">
        <f t="shared" si="12"/>
        <v>119</v>
      </c>
      <c r="M45" s="52" t="s">
        <v>1040</v>
      </c>
      <c r="N45" s="62">
        <v>43739</v>
      </c>
      <c r="O45" s="52"/>
      <c r="P45" s="55">
        <v>43891</v>
      </c>
      <c r="Q45" s="52"/>
      <c r="R45" s="52">
        <v>0</v>
      </c>
      <c r="S45" s="52"/>
      <c r="T45" s="52"/>
      <c r="U45" s="52"/>
      <c r="V45" s="68">
        <f>R45/L45</f>
        <v>0</v>
      </c>
      <c r="W45" s="51"/>
    </row>
    <row r="46" ht="26" hidden="1" customHeight="1" spans="1:23">
      <c r="A46" s="51"/>
      <c r="B46" s="52"/>
      <c r="C46" s="52"/>
      <c r="D46" s="51"/>
      <c r="E46" s="52" t="s">
        <v>124</v>
      </c>
      <c r="F46" s="51">
        <v>74</v>
      </c>
      <c r="G46" s="51"/>
      <c r="H46" s="51"/>
      <c r="I46" s="52"/>
      <c r="J46" s="51"/>
      <c r="K46" s="51"/>
      <c r="L46" s="51">
        <f t="shared" si="12"/>
        <v>0</v>
      </c>
      <c r="M46" s="51"/>
      <c r="N46" s="63"/>
      <c r="O46" s="51"/>
      <c r="P46" s="51"/>
      <c r="Q46" s="51"/>
      <c r="R46" s="51"/>
      <c r="S46" s="51"/>
      <c r="T46" s="51"/>
      <c r="U46" s="51"/>
      <c r="V46" s="68"/>
      <c r="W46" s="51"/>
    </row>
    <row r="47" ht="30" hidden="1" customHeight="1" spans="1:23">
      <c r="A47" s="51"/>
      <c r="B47" s="52"/>
      <c r="C47" s="52"/>
      <c r="D47" s="52" t="s">
        <v>125</v>
      </c>
      <c r="E47" s="52"/>
      <c r="F47" s="51">
        <v>240</v>
      </c>
      <c r="G47" s="51">
        <v>240</v>
      </c>
      <c r="H47" s="51"/>
      <c r="I47" s="52"/>
      <c r="J47" s="52"/>
      <c r="K47" s="52"/>
      <c r="L47" s="51">
        <f t="shared" si="12"/>
        <v>240</v>
      </c>
      <c r="M47" s="59" t="s">
        <v>1040</v>
      </c>
      <c r="N47" s="59">
        <v>43739</v>
      </c>
      <c r="O47" s="61">
        <v>43800</v>
      </c>
      <c r="P47" s="52"/>
      <c r="Q47" s="52"/>
      <c r="R47" s="52">
        <v>0</v>
      </c>
      <c r="S47" s="52" t="s">
        <v>291</v>
      </c>
      <c r="T47" s="52">
        <v>15902581450</v>
      </c>
      <c r="U47" s="52"/>
      <c r="V47" s="68">
        <f>R47/L47</f>
        <v>0</v>
      </c>
      <c r="W47" s="51"/>
    </row>
    <row r="48" ht="26" hidden="1" customHeight="1" spans="1:23">
      <c r="A48" s="51">
        <v>19</v>
      </c>
      <c r="B48" s="52" t="s">
        <v>539</v>
      </c>
      <c r="C48" s="52" t="s">
        <v>1049</v>
      </c>
      <c r="D48" s="52" t="s">
        <v>112</v>
      </c>
      <c r="E48" s="52" t="s">
        <v>113</v>
      </c>
      <c r="F48" s="51">
        <v>45</v>
      </c>
      <c r="G48" s="51">
        <v>119</v>
      </c>
      <c r="H48" s="51">
        <v>359</v>
      </c>
      <c r="I48" s="52"/>
      <c r="J48" s="52"/>
      <c r="K48" s="52"/>
      <c r="L48" s="51">
        <f t="shared" si="12"/>
        <v>119</v>
      </c>
      <c r="M48" s="52" t="s">
        <v>1040</v>
      </c>
      <c r="N48" s="62">
        <v>43739</v>
      </c>
      <c r="O48" s="52"/>
      <c r="P48" s="55">
        <v>43891</v>
      </c>
      <c r="Q48" s="52"/>
      <c r="R48" s="52">
        <v>0</v>
      </c>
      <c r="S48" s="52"/>
      <c r="T48" s="52"/>
      <c r="U48" s="52"/>
      <c r="V48" s="68">
        <f>R48/L48</f>
        <v>0</v>
      </c>
      <c r="W48" s="51"/>
    </row>
    <row r="49" ht="26" hidden="1" customHeight="1" spans="1:23">
      <c r="A49" s="51"/>
      <c r="B49" s="52"/>
      <c r="C49" s="52"/>
      <c r="D49" s="51"/>
      <c r="E49" s="52" t="s">
        <v>124</v>
      </c>
      <c r="F49" s="51">
        <v>74</v>
      </c>
      <c r="G49" s="51"/>
      <c r="H49" s="51"/>
      <c r="I49" s="52"/>
      <c r="J49" s="51"/>
      <c r="K49" s="51"/>
      <c r="L49" s="51">
        <f t="shared" si="12"/>
        <v>0</v>
      </c>
      <c r="M49" s="51"/>
      <c r="N49" s="63"/>
      <c r="O49" s="51"/>
      <c r="P49" s="51"/>
      <c r="Q49" s="51"/>
      <c r="R49" s="51"/>
      <c r="S49" s="51"/>
      <c r="T49" s="51"/>
      <c r="U49" s="51"/>
      <c r="V49" s="68"/>
      <c r="W49" s="51"/>
    </row>
    <row r="50" ht="30" hidden="1" customHeight="1" spans="1:23">
      <c r="A50" s="51"/>
      <c r="B50" s="52"/>
      <c r="C50" s="52"/>
      <c r="D50" s="52" t="s">
        <v>125</v>
      </c>
      <c r="E50" s="52"/>
      <c r="F50" s="51">
        <v>240</v>
      </c>
      <c r="G50" s="51">
        <v>240</v>
      </c>
      <c r="H50" s="51"/>
      <c r="I50" s="52"/>
      <c r="J50" s="52"/>
      <c r="K50" s="52"/>
      <c r="L50" s="51">
        <f t="shared" si="12"/>
        <v>240</v>
      </c>
      <c r="M50" s="59" t="s">
        <v>1040</v>
      </c>
      <c r="N50" s="59">
        <v>43739</v>
      </c>
      <c r="O50" s="61">
        <v>43800</v>
      </c>
      <c r="P50" s="55">
        <v>43891</v>
      </c>
      <c r="Q50" s="52"/>
      <c r="R50" s="52">
        <v>0</v>
      </c>
      <c r="S50" s="52" t="s">
        <v>1050</v>
      </c>
      <c r="T50" s="52">
        <v>15285752088</v>
      </c>
      <c r="U50" s="52"/>
      <c r="V50" s="68">
        <f>R50/L50</f>
        <v>0</v>
      </c>
      <c r="W50" s="51"/>
    </row>
    <row r="51" ht="26" hidden="1" customHeight="1" spans="1:23">
      <c r="A51" s="51">
        <v>20</v>
      </c>
      <c r="B51" s="52" t="s">
        <v>301</v>
      </c>
      <c r="C51" s="52" t="s">
        <v>1051</v>
      </c>
      <c r="D51" s="52" t="s">
        <v>112</v>
      </c>
      <c r="E51" s="52" t="s">
        <v>113</v>
      </c>
      <c r="F51" s="51">
        <v>45</v>
      </c>
      <c r="G51" s="51">
        <v>119</v>
      </c>
      <c r="H51" s="51">
        <v>359</v>
      </c>
      <c r="I51" s="52"/>
      <c r="J51" s="52"/>
      <c r="K51" s="52"/>
      <c r="L51" s="51">
        <f t="shared" si="12"/>
        <v>119</v>
      </c>
      <c r="M51" s="52" t="s">
        <v>1040</v>
      </c>
      <c r="N51" s="62">
        <v>43739</v>
      </c>
      <c r="O51" s="52"/>
      <c r="P51" s="55">
        <v>43891</v>
      </c>
      <c r="Q51" s="52"/>
      <c r="R51" s="52">
        <v>0</v>
      </c>
      <c r="S51" s="52"/>
      <c r="T51" s="52"/>
      <c r="U51" s="52"/>
      <c r="V51" s="68">
        <f>R51/L51</f>
        <v>0</v>
      </c>
      <c r="W51" s="51"/>
    </row>
    <row r="52" ht="26" hidden="1" customHeight="1" spans="1:23">
      <c r="A52" s="51"/>
      <c r="B52" s="52"/>
      <c r="C52" s="52"/>
      <c r="D52" s="51"/>
      <c r="E52" s="52" t="s">
        <v>124</v>
      </c>
      <c r="F52" s="51">
        <v>74</v>
      </c>
      <c r="G52" s="51"/>
      <c r="H52" s="51"/>
      <c r="I52" s="52"/>
      <c r="J52" s="51"/>
      <c r="K52" s="51"/>
      <c r="L52" s="51">
        <f t="shared" si="12"/>
        <v>0</v>
      </c>
      <c r="M52" s="51"/>
      <c r="N52" s="63"/>
      <c r="O52" s="51"/>
      <c r="P52" s="51"/>
      <c r="Q52" s="51"/>
      <c r="R52" s="52">
        <v>0</v>
      </c>
      <c r="S52" s="51"/>
      <c r="T52" s="51"/>
      <c r="U52" s="51"/>
      <c r="V52" s="68"/>
      <c r="W52" s="51"/>
    </row>
    <row r="53" ht="30" hidden="1" customHeight="1" spans="1:23">
      <c r="A53" s="51"/>
      <c r="B53" s="52"/>
      <c r="C53" s="52"/>
      <c r="D53" s="52" t="s">
        <v>125</v>
      </c>
      <c r="E53" s="52"/>
      <c r="F53" s="51">
        <v>240</v>
      </c>
      <c r="G53" s="51">
        <v>240</v>
      </c>
      <c r="H53" s="51"/>
      <c r="I53" s="52"/>
      <c r="J53" s="52"/>
      <c r="K53" s="52"/>
      <c r="L53" s="51">
        <f t="shared" si="12"/>
        <v>240</v>
      </c>
      <c r="M53" s="59" t="s">
        <v>1040</v>
      </c>
      <c r="N53" s="59">
        <v>43739</v>
      </c>
      <c r="O53" s="61">
        <v>43800</v>
      </c>
      <c r="P53" s="55">
        <v>43891</v>
      </c>
      <c r="Q53" s="52"/>
      <c r="R53" s="52">
        <v>0</v>
      </c>
      <c r="S53" s="52" t="s">
        <v>1052</v>
      </c>
      <c r="T53" s="52">
        <v>13312348888</v>
      </c>
      <c r="U53" s="52"/>
      <c r="V53" s="68">
        <f>R53/L53</f>
        <v>0</v>
      </c>
      <c r="W53" s="51"/>
    </row>
    <row r="54" ht="42" hidden="1" customHeight="1" spans="1:23">
      <c r="A54" s="51">
        <v>21</v>
      </c>
      <c r="B54" s="52" t="s">
        <v>301</v>
      </c>
      <c r="C54" s="52" t="s">
        <v>1053</v>
      </c>
      <c r="D54" s="52" t="s">
        <v>125</v>
      </c>
      <c r="E54" s="52"/>
      <c r="F54" s="51">
        <v>240</v>
      </c>
      <c r="G54" s="51">
        <v>240</v>
      </c>
      <c r="H54" s="51">
        <v>240</v>
      </c>
      <c r="I54" s="52"/>
      <c r="J54" s="52"/>
      <c r="K54" s="52"/>
      <c r="L54" s="51">
        <f t="shared" si="12"/>
        <v>240</v>
      </c>
      <c r="M54" s="59" t="s">
        <v>1040</v>
      </c>
      <c r="N54" s="59">
        <v>43739</v>
      </c>
      <c r="O54" s="61">
        <v>43800</v>
      </c>
      <c r="P54" s="61">
        <v>43800</v>
      </c>
      <c r="Q54" s="69" t="s">
        <v>1054</v>
      </c>
      <c r="R54" s="52">
        <v>0</v>
      </c>
      <c r="S54" s="52" t="s">
        <v>1055</v>
      </c>
      <c r="T54" s="52">
        <v>15085319458</v>
      </c>
      <c r="U54" s="52"/>
      <c r="V54" s="68">
        <f>R54/L54</f>
        <v>0</v>
      </c>
      <c r="W54" s="51"/>
    </row>
    <row r="55" ht="26" hidden="1" customHeight="1" spans="1:23">
      <c r="A55" s="51">
        <v>22</v>
      </c>
      <c r="B55" s="52" t="s">
        <v>301</v>
      </c>
      <c r="C55" s="52" t="s">
        <v>1056</v>
      </c>
      <c r="D55" s="52" t="s">
        <v>112</v>
      </c>
      <c r="E55" s="52" t="s">
        <v>113</v>
      </c>
      <c r="F55" s="51">
        <v>45</v>
      </c>
      <c r="G55" s="51">
        <v>119</v>
      </c>
      <c r="H55" s="51">
        <v>359</v>
      </c>
      <c r="I55" s="52"/>
      <c r="J55" s="52"/>
      <c r="K55" s="52"/>
      <c r="L55" s="51">
        <f t="shared" si="12"/>
        <v>119</v>
      </c>
      <c r="M55" s="52" t="s">
        <v>1040</v>
      </c>
      <c r="N55" s="62">
        <v>43739</v>
      </c>
      <c r="O55" s="52"/>
      <c r="P55" s="55">
        <v>43800</v>
      </c>
      <c r="Q55" s="52"/>
      <c r="R55" s="52">
        <v>0</v>
      </c>
      <c r="S55" s="74" t="s">
        <v>714</v>
      </c>
      <c r="T55" s="75">
        <v>18386182038</v>
      </c>
      <c r="U55" s="52"/>
      <c r="V55" s="68">
        <f>R55/L55</f>
        <v>0</v>
      </c>
      <c r="W55" s="51"/>
    </row>
    <row r="56" ht="26" hidden="1" customHeight="1" spans="1:23">
      <c r="A56" s="51"/>
      <c r="B56" s="52"/>
      <c r="C56" s="52"/>
      <c r="D56" s="51"/>
      <c r="E56" s="52" t="s">
        <v>124</v>
      </c>
      <c r="F56" s="51">
        <v>74</v>
      </c>
      <c r="G56" s="51"/>
      <c r="H56" s="51"/>
      <c r="I56" s="52"/>
      <c r="J56" s="51"/>
      <c r="K56" s="51"/>
      <c r="L56" s="51">
        <f t="shared" si="12"/>
        <v>0</v>
      </c>
      <c r="M56" s="51"/>
      <c r="N56" s="63"/>
      <c r="O56" s="51"/>
      <c r="P56" s="51"/>
      <c r="Q56" s="51"/>
      <c r="R56" s="51"/>
      <c r="S56" s="76"/>
      <c r="T56" s="77"/>
      <c r="U56" s="51"/>
      <c r="V56" s="68"/>
      <c r="W56" s="51"/>
    </row>
    <row r="57" ht="30" hidden="1" customHeight="1" spans="1:23">
      <c r="A57" s="51"/>
      <c r="B57" s="52"/>
      <c r="C57" s="52"/>
      <c r="D57" s="52" t="s">
        <v>125</v>
      </c>
      <c r="E57" s="52"/>
      <c r="F57" s="51">
        <v>240</v>
      </c>
      <c r="G57" s="51">
        <v>240</v>
      </c>
      <c r="H57" s="51"/>
      <c r="I57" s="52"/>
      <c r="J57" s="52"/>
      <c r="K57" s="52"/>
      <c r="L57" s="51">
        <f t="shared" si="12"/>
        <v>240</v>
      </c>
      <c r="M57" s="59" t="s">
        <v>1040</v>
      </c>
      <c r="N57" s="59">
        <v>43739</v>
      </c>
      <c r="O57" s="61">
        <v>43800</v>
      </c>
      <c r="P57" s="61">
        <v>43800</v>
      </c>
      <c r="Q57" s="69" t="s">
        <v>1057</v>
      </c>
      <c r="R57" s="52">
        <v>0</v>
      </c>
      <c r="S57" s="78"/>
      <c r="T57" s="79"/>
      <c r="U57" s="52"/>
      <c r="V57" s="68">
        <f>R57/L57</f>
        <v>0</v>
      </c>
      <c r="W57" s="51"/>
    </row>
    <row r="58" ht="39" hidden="1" customHeight="1" spans="1:23">
      <c r="A58" s="51">
        <v>23</v>
      </c>
      <c r="B58" s="52" t="s">
        <v>1058</v>
      </c>
      <c r="C58" s="52" t="s">
        <v>1059</v>
      </c>
      <c r="D58" s="52" t="s">
        <v>125</v>
      </c>
      <c r="E58" s="52"/>
      <c r="F58" s="51">
        <v>240</v>
      </c>
      <c r="G58" s="51">
        <v>240</v>
      </c>
      <c r="H58" s="51">
        <v>240</v>
      </c>
      <c r="I58" s="52"/>
      <c r="J58" s="52"/>
      <c r="K58" s="52"/>
      <c r="L58" s="51">
        <f t="shared" si="12"/>
        <v>240</v>
      </c>
      <c r="M58" s="59" t="s">
        <v>1040</v>
      </c>
      <c r="N58" s="59">
        <v>43556</v>
      </c>
      <c r="O58" s="59">
        <v>43739</v>
      </c>
      <c r="P58" s="59">
        <v>43739</v>
      </c>
      <c r="Q58" s="69" t="s">
        <v>1060</v>
      </c>
      <c r="R58" s="52">
        <v>0</v>
      </c>
      <c r="S58" s="70" t="s">
        <v>1061</v>
      </c>
      <c r="T58" s="71">
        <v>15902664202</v>
      </c>
      <c r="U58" s="52"/>
      <c r="V58" s="68">
        <f>R58/L58</f>
        <v>0</v>
      </c>
      <c r="W58" s="51"/>
    </row>
    <row r="59" ht="39" hidden="1" customHeight="1" spans="1:23">
      <c r="A59" s="51">
        <v>24</v>
      </c>
      <c r="B59" s="52" t="s">
        <v>318</v>
      </c>
      <c r="C59" s="52" t="s">
        <v>1062</v>
      </c>
      <c r="D59" s="52" t="s">
        <v>125</v>
      </c>
      <c r="E59" s="52"/>
      <c r="F59" s="51">
        <v>240</v>
      </c>
      <c r="G59" s="51">
        <v>240</v>
      </c>
      <c r="H59" s="51">
        <v>240</v>
      </c>
      <c r="I59" s="52"/>
      <c r="J59" s="52"/>
      <c r="K59" s="52"/>
      <c r="L59" s="51">
        <f t="shared" si="12"/>
        <v>240</v>
      </c>
      <c r="M59" s="59" t="s">
        <v>1040</v>
      </c>
      <c r="N59" s="59">
        <v>43739</v>
      </c>
      <c r="O59" s="61">
        <v>43800</v>
      </c>
      <c r="P59" s="61">
        <v>43800</v>
      </c>
      <c r="Q59" s="52"/>
      <c r="R59" s="52">
        <v>0</v>
      </c>
      <c r="S59" s="52"/>
      <c r="T59" s="52"/>
      <c r="U59" s="52"/>
      <c r="V59" s="68">
        <f>R59/L59</f>
        <v>0</v>
      </c>
      <c r="W59" s="51"/>
    </row>
    <row r="60" ht="26" hidden="1" customHeight="1" spans="1:23">
      <c r="A60" s="51">
        <v>25</v>
      </c>
      <c r="B60" s="52" t="s">
        <v>712</v>
      </c>
      <c r="C60" s="52" t="s">
        <v>1063</v>
      </c>
      <c r="D60" s="52" t="s">
        <v>112</v>
      </c>
      <c r="E60" s="52" t="s">
        <v>113</v>
      </c>
      <c r="F60" s="51">
        <v>45</v>
      </c>
      <c r="G60" s="51">
        <v>119</v>
      </c>
      <c r="H60" s="51">
        <v>359</v>
      </c>
      <c r="I60" s="52"/>
      <c r="J60" s="52"/>
      <c r="K60" s="52"/>
      <c r="L60" s="51">
        <f t="shared" si="12"/>
        <v>119</v>
      </c>
      <c r="M60" s="52" t="s">
        <v>1040</v>
      </c>
      <c r="N60" s="62">
        <v>43739</v>
      </c>
      <c r="O60" s="52"/>
      <c r="P60" s="55">
        <v>43891</v>
      </c>
      <c r="Q60" s="52"/>
      <c r="R60" s="52">
        <v>0</v>
      </c>
      <c r="S60" s="74" t="s">
        <v>1064</v>
      </c>
      <c r="T60" s="80">
        <v>15284601288</v>
      </c>
      <c r="U60" s="52"/>
      <c r="V60" s="68">
        <f>R60/L60</f>
        <v>0</v>
      </c>
      <c r="W60" s="51"/>
    </row>
    <row r="61" ht="26" hidden="1" customHeight="1" spans="1:23">
      <c r="A61" s="51"/>
      <c r="B61" s="52"/>
      <c r="C61" s="52"/>
      <c r="D61" s="51"/>
      <c r="E61" s="52" t="s">
        <v>124</v>
      </c>
      <c r="F61" s="51">
        <v>74</v>
      </c>
      <c r="G61" s="51"/>
      <c r="H61" s="51"/>
      <c r="I61" s="52"/>
      <c r="J61" s="51"/>
      <c r="K61" s="51"/>
      <c r="L61" s="51">
        <f t="shared" si="12"/>
        <v>0</v>
      </c>
      <c r="M61" s="51"/>
      <c r="N61" s="63"/>
      <c r="O61" s="51"/>
      <c r="P61" s="51"/>
      <c r="Q61" s="51"/>
      <c r="R61" s="51"/>
      <c r="S61" s="81"/>
      <c r="T61" s="82"/>
      <c r="U61" s="51"/>
      <c r="V61" s="68"/>
      <c r="W61" s="51"/>
    </row>
    <row r="62" ht="30" hidden="1" customHeight="1" spans="1:23">
      <c r="A62" s="51"/>
      <c r="B62" s="52"/>
      <c r="C62" s="52"/>
      <c r="D62" s="52" t="s">
        <v>125</v>
      </c>
      <c r="E62" s="52"/>
      <c r="F62" s="51">
        <v>240</v>
      </c>
      <c r="G62" s="51">
        <v>240</v>
      </c>
      <c r="H62" s="51"/>
      <c r="I62" s="52"/>
      <c r="J62" s="52"/>
      <c r="K62" s="52"/>
      <c r="L62" s="51">
        <f t="shared" si="12"/>
        <v>240</v>
      </c>
      <c r="M62" s="59" t="s">
        <v>1040</v>
      </c>
      <c r="N62" s="59">
        <v>43739</v>
      </c>
      <c r="O62" s="61">
        <v>43800</v>
      </c>
      <c r="P62" s="61">
        <v>43800</v>
      </c>
      <c r="Q62" s="52"/>
      <c r="R62" s="52">
        <v>0</v>
      </c>
      <c r="S62" s="52"/>
      <c r="T62" s="52"/>
      <c r="U62" s="52"/>
      <c r="V62" s="68">
        <f>R62/L62</f>
        <v>0</v>
      </c>
      <c r="W62" s="51"/>
    </row>
    <row r="63" ht="26" hidden="1" customHeight="1" spans="1:23">
      <c r="A63" s="51">
        <v>26</v>
      </c>
      <c r="B63" s="52" t="s">
        <v>712</v>
      </c>
      <c r="C63" s="52" t="s">
        <v>1065</v>
      </c>
      <c r="D63" s="52" t="s">
        <v>112</v>
      </c>
      <c r="E63" s="52" t="s">
        <v>113</v>
      </c>
      <c r="F63" s="51">
        <v>35</v>
      </c>
      <c r="G63" s="51">
        <v>109</v>
      </c>
      <c r="H63" s="51">
        <v>349</v>
      </c>
      <c r="I63" s="52"/>
      <c r="J63" s="52"/>
      <c r="K63" s="52"/>
      <c r="L63" s="51">
        <f t="shared" si="12"/>
        <v>109</v>
      </c>
      <c r="M63" s="52" t="s">
        <v>1040</v>
      </c>
      <c r="N63" s="62">
        <v>43739</v>
      </c>
      <c r="O63" s="52"/>
      <c r="P63" s="55">
        <v>43891</v>
      </c>
      <c r="Q63" s="52"/>
      <c r="R63" s="52">
        <v>0</v>
      </c>
      <c r="S63" s="52"/>
      <c r="T63" s="52"/>
      <c r="U63" s="52"/>
      <c r="V63" s="68">
        <f>R63/L63</f>
        <v>0</v>
      </c>
      <c r="W63" s="51"/>
    </row>
    <row r="64" ht="26" hidden="1" customHeight="1" spans="1:23">
      <c r="A64" s="51"/>
      <c r="B64" s="52"/>
      <c r="C64" s="52"/>
      <c r="D64" s="51"/>
      <c r="E64" s="52" t="s">
        <v>124</v>
      </c>
      <c r="F64" s="51">
        <v>74</v>
      </c>
      <c r="G64" s="51"/>
      <c r="H64" s="51"/>
      <c r="I64" s="52"/>
      <c r="J64" s="51"/>
      <c r="K64" s="51"/>
      <c r="L64" s="51">
        <f t="shared" si="12"/>
        <v>0</v>
      </c>
      <c r="M64" s="51"/>
      <c r="N64" s="63"/>
      <c r="O64" s="51"/>
      <c r="P64" s="51"/>
      <c r="Q64" s="51"/>
      <c r="R64" s="51"/>
      <c r="S64" s="51"/>
      <c r="T64" s="51"/>
      <c r="U64" s="51"/>
      <c r="V64" s="68"/>
      <c r="W64" s="51"/>
    </row>
    <row r="65" ht="30" hidden="1" customHeight="1" spans="1:23">
      <c r="A65" s="51"/>
      <c r="B65" s="52"/>
      <c r="C65" s="52"/>
      <c r="D65" s="52" t="s">
        <v>125</v>
      </c>
      <c r="E65" s="52"/>
      <c r="F65" s="51">
        <v>240</v>
      </c>
      <c r="G65" s="51">
        <v>240</v>
      </c>
      <c r="H65" s="51"/>
      <c r="I65" s="52"/>
      <c r="J65" s="52"/>
      <c r="K65" s="52"/>
      <c r="L65" s="51">
        <f t="shared" si="12"/>
        <v>240</v>
      </c>
      <c r="M65" s="59" t="s">
        <v>1040</v>
      </c>
      <c r="N65" s="59">
        <v>43739</v>
      </c>
      <c r="O65" s="61">
        <v>43800</v>
      </c>
      <c r="P65" s="61">
        <v>43800</v>
      </c>
      <c r="Q65" s="52"/>
      <c r="R65" s="52">
        <v>0</v>
      </c>
      <c r="S65" s="52" t="s">
        <v>1066</v>
      </c>
      <c r="T65" s="52">
        <v>18786507724</v>
      </c>
      <c r="U65" s="52"/>
      <c r="V65" s="68">
        <f>R65/L65</f>
        <v>0</v>
      </c>
      <c r="W65" s="51"/>
    </row>
    <row r="66" ht="26" hidden="1" customHeight="1" spans="1:23">
      <c r="A66" s="51">
        <v>27</v>
      </c>
      <c r="B66" s="52" t="s">
        <v>1067</v>
      </c>
      <c r="C66" s="52" t="s">
        <v>1067</v>
      </c>
      <c r="D66" s="52" t="s">
        <v>112</v>
      </c>
      <c r="E66" s="52" t="s">
        <v>113</v>
      </c>
      <c r="F66" s="51">
        <v>45</v>
      </c>
      <c r="G66" s="51">
        <v>119</v>
      </c>
      <c r="H66" s="51">
        <v>359</v>
      </c>
      <c r="I66" s="52"/>
      <c r="J66" s="52"/>
      <c r="K66" s="52"/>
      <c r="L66" s="51">
        <f t="shared" si="12"/>
        <v>119</v>
      </c>
      <c r="M66" s="52" t="s">
        <v>1040</v>
      </c>
      <c r="N66" s="62">
        <v>43739</v>
      </c>
      <c r="O66" s="52"/>
      <c r="P66" s="55">
        <v>43891</v>
      </c>
      <c r="Q66" s="52"/>
      <c r="R66" s="52">
        <v>0</v>
      </c>
      <c r="S66" s="72" t="s">
        <v>1068</v>
      </c>
      <c r="T66" s="72">
        <v>18085716666</v>
      </c>
      <c r="U66" s="52"/>
      <c r="V66" s="68">
        <f>R66/L66</f>
        <v>0</v>
      </c>
      <c r="W66" s="51"/>
    </row>
    <row r="67" ht="26" hidden="1" customHeight="1" spans="1:23">
      <c r="A67" s="51"/>
      <c r="B67" s="52"/>
      <c r="C67" s="52"/>
      <c r="D67" s="51"/>
      <c r="E67" s="52" t="s">
        <v>124</v>
      </c>
      <c r="F67" s="51">
        <v>74</v>
      </c>
      <c r="G67" s="51"/>
      <c r="H67" s="51"/>
      <c r="I67" s="52"/>
      <c r="J67" s="51"/>
      <c r="K67" s="51"/>
      <c r="L67" s="51">
        <f t="shared" si="12"/>
        <v>0</v>
      </c>
      <c r="M67" s="51"/>
      <c r="N67" s="63"/>
      <c r="O67" s="51"/>
      <c r="P67" s="51"/>
      <c r="Q67" s="51"/>
      <c r="R67" s="52">
        <v>0</v>
      </c>
      <c r="S67" s="92"/>
      <c r="T67" s="92"/>
      <c r="U67" s="51"/>
      <c r="V67" s="68"/>
      <c r="W67" s="51"/>
    </row>
    <row r="68" ht="30" hidden="1" customHeight="1" spans="1:23">
      <c r="A68" s="51"/>
      <c r="B68" s="52"/>
      <c r="C68" s="52"/>
      <c r="D68" s="52" t="s">
        <v>125</v>
      </c>
      <c r="E68" s="52"/>
      <c r="F68" s="51">
        <v>240</v>
      </c>
      <c r="G68" s="51">
        <v>240</v>
      </c>
      <c r="H68" s="51"/>
      <c r="I68" s="52"/>
      <c r="J68" s="52"/>
      <c r="K68" s="52"/>
      <c r="L68" s="51">
        <f t="shared" si="12"/>
        <v>240</v>
      </c>
      <c r="M68" s="59" t="s">
        <v>1040</v>
      </c>
      <c r="N68" s="59">
        <v>43739</v>
      </c>
      <c r="O68" s="61">
        <v>43800</v>
      </c>
      <c r="P68" s="55">
        <v>43891</v>
      </c>
      <c r="Q68" s="52"/>
      <c r="R68" s="52">
        <v>0</v>
      </c>
      <c r="S68" s="73"/>
      <c r="T68" s="73"/>
      <c r="U68" s="52"/>
      <c r="V68" s="68">
        <f t="shared" ref="V68:V73" si="13">R68/L68</f>
        <v>0</v>
      </c>
      <c r="W68" s="51"/>
    </row>
    <row r="69" ht="27" customHeight="1" spans="1:23">
      <c r="A69" s="50" t="s">
        <v>29</v>
      </c>
      <c r="B69" s="50" t="s">
        <v>30</v>
      </c>
      <c r="C69" s="50">
        <v>6</v>
      </c>
      <c r="D69" s="50"/>
      <c r="E69" s="48"/>
      <c r="F69" s="48"/>
      <c r="G69" s="48">
        <f>SUM(G70:G77)</f>
        <v>1494</v>
      </c>
      <c r="H69" s="48">
        <f>SUM(H70:H77)</f>
        <v>1494</v>
      </c>
      <c r="I69" s="48">
        <f t="shared" ref="I69:Q69" si="14">SUM(I70:I77)</f>
        <v>0</v>
      </c>
      <c r="J69" s="48">
        <f t="shared" si="14"/>
        <v>0</v>
      </c>
      <c r="K69" s="48">
        <f t="shared" si="14"/>
        <v>0</v>
      </c>
      <c r="L69" s="48">
        <f t="shared" si="14"/>
        <v>1494</v>
      </c>
      <c r="M69" s="48"/>
      <c r="N69" s="48"/>
      <c r="O69" s="48"/>
      <c r="P69" s="48"/>
      <c r="Q69" s="48"/>
      <c r="R69" s="48">
        <f>SUM(R70:R77)</f>
        <v>240</v>
      </c>
      <c r="S69" s="50"/>
      <c r="T69" s="50"/>
      <c r="U69" s="50"/>
      <c r="V69" s="67">
        <f t="shared" si="13"/>
        <v>0.160642570281124</v>
      </c>
      <c r="W69" s="51"/>
    </row>
    <row r="70" ht="41" hidden="1" customHeight="1" spans="1:23">
      <c r="A70" s="51">
        <v>28</v>
      </c>
      <c r="B70" s="52" t="s">
        <v>766</v>
      </c>
      <c r="C70" s="52" t="s">
        <v>1069</v>
      </c>
      <c r="D70" s="52" t="s">
        <v>125</v>
      </c>
      <c r="E70" s="52"/>
      <c r="F70" s="51">
        <v>240</v>
      </c>
      <c r="G70" s="51">
        <v>240</v>
      </c>
      <c r="H70" s="51">
        <v>240</v>
      </c>
      <c r="I70" s="52"/>
      <c r="J70" s="52"/>
      <c r="K70" s="52"/>
      <c r="L70" s="51">
        <f t="shared" ref="L70:L77" si="15">G70+J70+K70</f>
        <v>240</v>
      </c>
      <c r="M70" s="83" t="s">
        <v>1070</v>
      </c>
      <c r="N70" s="84" t="s">
        <v>1071</v>
      </c>
      <c r="O70" s="84"/>
      <c r="P70" s="84" t="s">
        <v>1072</v>
      </c>
      <c r="Q70" s="84" t="s">
        <v>1073</v>
      </c>
      <c r="R70" s="84">
        <v>240</v>
      </c>
      <c r="S70" s="66" t="s">
        <v>1074</v>
      </c>
      <c r="T70" s="84">
        <v>18685127767</v>
      </c>
      <c r="U70" s="52"/>
      <c r="V70" s="68">
        <f t="shared" si="13"/>
        <v>1</v>
      </c>
      <c r="W70" s="51"/>
    </row>
    <row r="71" ht="41" hidden="1" customHeight="1" spans="1:23">
      <c r="A71" s="51">
        <v>29</v>
      </c>
      <c r="B71" s="52" t="s">
        <v>1075</v>
      </c>
      <c r="C71" s="52" t="s">
        <v>1076</v>
      </c>
      <c r="D71" s="52" t="s">
        <v>125</v>
      </c>
      <c r="E71" s="52"/>
      <c r="F71" s="51">
        <v>210</v>
      </c>
      <c r="G71" s="51">
        <v>210</v>
      </c>
      <c r="H71" s="51">
        <v>210</v>
      </c>
      <c r="I71" s="52"/>
      <c r="J71" s="52"/>
      <c r="K71" s="52"/>
      <c r="L71" s="51">
        <f t="shared" si="15"/>
        <v>210</v>
      </c>
      <c r="M71" s="85" t="s">
        <v>1077</v>
      </c>
      <c r="N71" s="86" t="s">
        <v>185</v>
      </c>
      <c r="O71" s="85"/>
      <c r="P71" s="85" t="s">
        <v>1078</v>
      </c>
      <c r="Q71" s="85"/>
      <c r="R71" s="88">
        <v>0</v>
      </c>
      <c r="S71" s="88" t="s">
        <v>1079</v>
      </c>
      <c r="T71" s="88">
        <v>18785839226</v>
      </c>
      <c r="U71" s="52"/>
      <c r="V71" s="68">
        <f t="shared" si="13"/>
        <v>0</v>
      </c>
      <c r="W71" s="51"/>
    </row>
    <row r="72" ht="41" hidden="1" customHeight="1" spans="1:23">
      <c r="A72" s="51">
        <v>30</v>
      </c>
      <c r="B72" s="52" t="s">
        <v>1080</v>
      </c>
      <c r="C72" s="52" t="s">
        <v>1081</v>
      </c>
      <c r="D72" s="52" t="s">
        <v>125</v>
      </c>
      <c r="E72" s="52"/>
      <c r="F72" s="51">
        <v>240</v>
      </c>
      <c r="G72" s="51">
        <v>240</v>
      </c>
      <c r="H72" s="51">
        <v>240</v>
      </c>
      <c r="I72" s="52"/>
      <c r="J72" s="52"/>
      <c r="K72" s="52"/>
      <c r="L72" s="51">
        <f t="shared" si="15"/>
        <v>240</v>
      </c>
      <c r="M72" s="84" t="s">
        <v>1070</v>
      </c>
      <c r="N72" s="84" t="s">
        <v>1082</v>
      </c>
      <c r="O72" s="84"/>
      <c r="P72" s="84" t="s">
        <v>1083</v>
      </c>
      <c r="Q72" s="84" t="s">
        <v>1084</v>
      </c>
      <c r="R72" s="84">
        <v>0</v>
      </c>
      <c r="S72" s="66" t="s">
        <v>1085</v>
      </c>
      <c r="T72" s="84">
        <v>18781687298</v>
      </c>
      <c r="U72" s="52"/>
      <c r="V72" s="68">
        <f t="shared" si="13"/>
        <v>0</v>
      </c>
      <c r="W72" s="51"/>
    </row>
    <row r="73" ht="26" hidden="1" customHeight="1" spans="1:23">
      <c r="A73" s="51">
        <v>31</v>
      </c>
      <c r="B73" s="52" t="s">
        <v>143</v>
      </c>
      <c r="C73" s="52" t="s">
        <v>1086</v>
      </c>
      <c r="D73" s="52" t="s">
        <v>112</v>
      </c>
      <c r="E73" s="52" t="s">
        <v>113</v>
      </c>
      <c r="F73" s="51">
        <v>45</v>
      </c>
      <c r="G73" s="51">
        <v>119</v>
      </c>
      <c r="H73" s="51">
        <v>349</v>
      </c>
      <c r="I73" s="52"/>
      <c r="J73" s="52"/>
      <c r="K73" s="52"/>
      <c r="L73" s="51">
        <f t="shared" si="15"/>
        <v>119</v>
      </c>
      <c r="M73" s="52" t="s">
        <v>1087</v>
      </c>
      <c r="N73" s="52">
        <v>2019.7</v>
      </c>
      <c r="O73" s="52"/>
      <c r="P73" s="52" t="s">
        <v>1088</v>
      </c>
      <c r="Q73" s="93" t="s">
        <v>1089</v>
      </c>
      <c r="R73" s="72">
        <v>0</v>
      </c>
      <c r="S73" s="94" t="s">
        <v>1090</v>
      </c>
      <c r="T73" s="93">
        <v>13953335333</v>
      </c>
      <c r="U73" s="52"/>
      <c r="V73" s="68">
        <f t="shared" si="13"/>
        <v>0</v>
      </c>
      <c r="W73" s="51"/>
    </row>
    <row r="74" ht="26" hidden="1" customHeight="1" spans="1:23">
      <c r="A74" s="51"/>
      <c r="B74" s="52"/>
      <c r="C74" s="52"/>
      <c r="D74" s="51"/>
      <c r="E74" s="52" t="s">
        <v>124</v>
      </c>
      <c r="F74" s="51">
        <v>74</v>
      </c>
      <c r="G74" s="51"/>
      <c r="H74" s="51"/>
      <c r="I74" s="52"/>
      <c r="J74" s="51"/>
      <c r="K74" s="51"/>
      <c r="L74" s="51">
        <f t="shared" si="15"/>
        <v>0</v>
      </c>
      <c r="M74" s="52"/>
      <c r="N74" s="52"/>
      <c r="O74" s="52"/>
      <c r="P74" s="52"/>
      <c r="Q74" s="95"/>
      <c r="R74" s="92"/>
      <c r="S74" s="96"/>
      <c r="T74" s="97"/>
      <c r="U74" s="51"/>
      <c r="V74" s="68"/>
      <c r="W74" s="51"/>
    </row>
    <row r="75" ht="30" hidden="1" customHeight="1" spans="1:23">
      <c r="A75" s="51"/>
      <c r="B75" s="52"/>
      <c r="C75" s="52"/>
      <c r="D75" s="52" t="s">
        <v>125</v>
      </c>
      <c r="E75" s="52"/>
      <c r="F75" s="51">
        <v>230</v>
      </c>
      <c r="G75" s="51">
        <v>230</v>
      </c>
      <c r="H75" s="51"/>
      <c r="I75" s="52"/>
      <c r="J75" s="52"/>
      <c r="K75" s="52"/>
      <c r="L75" s="51">
        <f t="shared" si="15"/>
        <v>230</v>
      </c>
      <c r="M75" s="87" t="s">
        <v>1091</v>
      </c>
      <c r="N75" s="87" t="s">
        <v>1092</v>
      </c>
      <c r="O75" s="88"/>
      <c r="P75" s="89" t="s">
        <v>1093</v>
      </c>
      <c r="Q75" s="88" t="s">
        <v>1094</v>
      </c>
      <c r="R75" s="73"/>
      <c r="S75" s="98"/>
      <c r="T75" s="98"/>
      <c r="U75" s="52"/>
      <c r="V75" s="68">
        <f>R75/L75</f>
        <v>0</v>
      </c>
      <c r="W75" s="51"/>
    </row>
    <row r="76" ht="39" hidden="1" customHeight="1" spans="1:23">
      <c r="A76" s="51">
        <v>32</v>
      </c>
      <c r="B76" s="52" t="s">
        <v>1095</v>
      </c>
      <c r="C76" s="52" t="s">
        <v>1096</v>
      </c>
      <c r="D76" s="52" t="s">
        <v>125</v>
      </c>
      <c r="E76" s="52"/>
      <c r="F76" s="51">
        <v>240</v>
      </c>
      <c r="G76" s="51">
        <v>240</v>
      </c>
      <c r="H76" s="51">
        <v>240</v>
      </c>
      <c r="I76" s="52"/>
      <c r="J76" s="52"/>
      <c r="K76" s="52"/>
      <c r="L76" s="51">
        <f t="shared" si="15"/>
        <v>240</v>
      </c>
      <c r="M76" s="85" t="s">
        <v>1077</v>
      </c>
      <c r="N76" s="86" t="s">
        <v>185</v>
      </c>
      <c r="O76" s="86"/>
      <c r="P76" s="86" t="s">
        <v>1097</v>
      </c>
      <c r="Q76" s="86"/>
      <c r="R76" s="86" t="s">
        <v>1098</v>
      </c>
      <c r="S76" s="99" t="s">
        <v>1099</v>
      </c>
      <c r="T76" s="86" t="s">
        <v>1100</v>
      </c>
      <c r="U76" s="52"/>
      <c r="V76" s="68">
        <f>R76/L76</f>
        <v>0</v>
      </c>
      <c r="W76" s="51"/>
    </row>
    <row r="77" ht="39" hidden="1" customHeight="1" spans="1:23">
      <c r="A77" s="51">
        <v>33</v>
      </c>
      <c r="B77" s="52" t="s">
        <v>775</v>
      </c>
      <c r="C77" s="52" t="s">
        <v>776</v>
      </c>
      <c r="D77" s="52" t="s">
        <v>125</v>
      </c>
      <c r="E77" s="52"/>
      <c r="F77" s="51">
        <v>215</v>
      </c>
      <c r="G77" s="51">
        <v>215</v>
      </c>
      <c r="H77" s="51">
        <v>215</v>
      </c>
      <c r="I77" s="52"/>
      <c r="J77" s="52"/>
      <c r="K77" s="52"/>
      <c r="L77" s="51">
        <f t="shared" si="15"/>
        <v>215</v>
      </c>
      <c r="M77" s="89">
        <v>2018.8</v>
      </c>
      <c r="N77" s="89">
        <v>2018.1</v>
      </c>
      <c r="O77" s="89"/>
      <c r="P77" s="89">
        <v>2019.7</v>
      </c>
      <c r="Q77" s="88" t="s">
        <v>1101</v>
      </c>
      <c r="R77" s="88">
        <v>0</v>
      </c>
      <c r="S77" s="88" t="s">
        <v>1102</v>
      </c>
      <c r="T77" s="88">
        <v>15908533396</v>
      </c>
      <c r="U77" s="52"/>
      <c r="V77" s="68">
        <f>R77/L77</f>
        <v>0</v>
      </c>
      <c r="W77" s="51"/>
    </row>
    <row r="78" ht="27" customHeight="1" spans="1:23">
      <c r="A78" s="50" t="s">
        <v>31</v>
      </c>
      <c r="B78" s="50" t="s">
        <v>34</v>
      </c>
      <c r="C78" s="50">
        <v>5</v>
      </c>
      <c r="D78" s="50"/>
      <c r="E78" s="48"/>
      <c r="F78" s="48"/>
      <c r="G78" s="48">
        <f>SUM(G79:G91)</f>
        <v>1656</v>
      </c>
      <c r="H78" s="48">
        <f>SUM(H79:H91)</f>
        <v>1656</v>
      </c>
      <c r="I78" s="48">
        <f t="shared" ref="I78:Q78" si="16">SUM(I79:I91)</f>
        <v>0</v>
      </c>
      <c r="J78" s="48">
        <f t="shared" si="16"/>
        <v>0</v>
      </c>
      <c r="K78" s="48">
        <f t="shared" si="16"/>
        <v>0</v>
      </c>
      <c r="L78" s="48">
        <f t="shared" si="16"/>
        <v>1656</v>
      </c>
      <c r="M78" s="48"/>
      <c r="N78" s="48"/>
      <c r="O78" s="48"/>
      <c r="P78" s="48"/>
      <c r="Q78" s="48"/>
      <c r="R78" s="48">
        <f>SUM(R79:R91)</f>
        <v>0</v>
      </c>
      <c r="S78" s="50"/>
      <c r="T78" s="50"/>
      <c r="U78" s="50"/>
      <c r="V78" s="67">
        <f>R78/L78</f>
        <v>0</v>
      </c>
      <c r="W78" s="51"/>
    </row>
    <row r="79" ht="26" hidden="1" customHeight="1" spans="1:23">
      <c r="A79" s="51">
        <v>34</v>
      </c>
      <c r="B79" s="52" t="s">
        <v>171</v>
      </c>
      <c r="C79" s="52" t="s">
        <v>1103</v>
      </c>
      <c r="D79" s="52" t="s">
        <v>112</v>
      </c>
      <c r="E79" s="52" t="s">
        <v>113</v>
      </c>
      <c r="F79" s="51">
        <v>45</v>
      </c>
      <c r="G79" s="51">
        <v>119</v>
      </c>
      <c r="H79" s="51">
        <v>359</v>
      </c>
      <c r="I79" s="52"/>
      <c r="J79" s="52"/>
      <c r="K79" s="52"/>
      <c r="L79" s="51">
        <f t="shared" ref="L79:L91" si="17">G79+J79+K79</f>
        <v>119</v>
      </c>
      <c r="M79" s="52"/>
      <c r="N79" s="52"/>
      <c r="O79" s="52"/>
      <c r="P79" s="52"/>
      <c r="Q79" s="52"/>
      <c r="R79" s="52"/>
      <c r="S79" s="52"/>
      <c r="T79" s="52"/>
      <c r="U79" s="52"/>
      <c r="V79" s="68">
        <f>R79/L79</f>
        <v>0</v>
      </c>
      <c r="W79" s="51"/>
    </row>
    <row r="80" ht="26" hidden="1" customHeight="1" spans="1:23">
      <c r="A80" s="51"/>
      <c r="B80" s="52"/>
      <c r="C80" s="52"/>
      <c r="D80" s="51"/>
      <c r="E80" s="52" t="s">
        <v>124</v>
      </c>
      <c r="F80" s="51">
        <v>74</v>
      </c>
      <c r="G80" s="51"/>
      <c r="H80" s="51"/>
      <c r="I80" s="52"/>
      <c r="J80" s="51"/>
      <c r="K80" s="51"/>
      <c r="L80" s="51">
        <f t="shared" si="17"/>
        <v>0</v>
      </c>
      <c r="M80" s="51"/>
      <c r="N80" s="51"/>
      <c r="O80" s="51"/>
      <c r="P80" s="51"/>
      <c r="Q80" s="51"/>
      <c r="R80" s="51"/>
      <c r="S80" s="51"/>
      <c r="T80" s="51"/>
      <c r="U80" s="51"/>
      <c r="V80" s="68"/>
      <c r="W80" s="51"/>
    </row>
    <row r="81" ht="30" hidden="1" customHeight="1" spans="1:23">
      <c r="A81" s="51"/>
      <c r="B81" s="52"/>
      <c r="C81" s="52"/>
      <c r="D81" s="52" t="s">
        <v>125</v>
      </c>
      <c r="E81" s="52"/>
      <c r="F81" s="51">
        <v>240</v>
      </c>
      <c r="G81" s="51">
        <v>240</v>
      </c>
      <c r="H81" s="51"/>
      <c r="I81" s="52"/>
      <c r="J81" s="52"/>
      <c r="K81" s="52"/>
      <c r="L81" s="51">
        <f t="shared" si="17"/>
        <v>240</v>
      </c>
      <c r="M81" s="52" t="s">
        <v>1104</v>
      </c>
      <c r="N81" s="52">
        <v>0</v>
      </c>
      <c r="O81" s="52">
        <v>0</v>
      </c>
      <c r="P81" s="52">
        <v>2019.12</v>
      </c>
      <c r="Q81" s="52" t="s">
        <v>246</v>
      </c>
      <c r="R81" s="52">
        <v>0</v>
      </c>
      <c r="S81" s="52" t="s">
        <v>1105</v>
      </c>
      <c r="T81" s="52">
        <v>13310573838</v>
      </c>
      <c r="U81" s="52"/>
      <c r="V81" s="68">
        <f>R81/L81</f>
        <v>0</v>
      </c>
      <c r="W81" s="51"/>
    </row>
    <row r="82" ht="26" hidden="1" customHeight="1" spans="1:23">
      <c r="A82" s="51">
        <v>35</v>
      </c>
      <c r="B82" s="52" t="s">
        <v>340</v>
      </c>
      <c r="C82" s="52" t="s">
        <v>1106</v>
      </c>
      <c r="D82" s="52" t="s">
        <v>112</v>
      </c>
      <c r="E82" s="52" t="s">
        <v>113</v>
      </c>
      <c r="F82" s="51">
        <v>45</v>
      </c>
      <c r="G82" s="51">
        <v>119</v>
      </c>
      <c r="H82" s="51">
        <v>359</v>
      </c>
      <c r="I82" s="52"/>
      <c r="J82" s="52"/>
      <c r="K82" s="52"/>
      <c r="L82" s="51">
        <f t="shared" si="17"/>
        <v>119</v>
      </c>
      <c r="M82" s="55"/>
      <c r="N82" s="55"/>
      <c r="O82" s="52"/>
      <c r="P82" s="52"/>
      <c r="Q82" s="52"/>
      <c r="R82" s="52"/>
      <c r="S82" s="52"/>
      <c r="T82" s="52"/>
      <c r="U82" s="52"/>
      <c r="V82" s="68">
        <f>R82/L82</f>
        <v>0</v>
      </c>
      <c r="W82" s="51"/>
    </row>
    <row r="83" ht="26" hidden="1" customHeight="1" spans="1:23">
      <c r="A83" s="51"/>
      <c r="B83" s="52"/>
      <c r="C83" s="52"/>
      <c r="D83" s="51"/>
      <c r="E83" s="52" t="s">
        <v>124</v>
      </c>
      <c r="F83" s="51">
        <v>74</v>
      </c>
      <c r="G83" s="51"/>
      <c r="H83" s="51"/>
      <c r="I83" s="52"/>
      <c r="J83" s="51"/>
      <c r="K83" s="51"/>
      <c r="L83" s="51">
        <f t="shared" si="17"/>
        <v>0</v>
      </c>
      <c r="M83" s="51"/>
      <c r="N83" s="51"/>
      <c r="O83" s="51"/>
      <c r="P83" s="51"/>
      <c r="Q83" s="51"/>
      <c r="R83" s="51"/>
      <c r="S83" s="51"/>
      <c r="T83" s="51"/>
      <c r="U83" s="51"/>
      <c r="V83" s="68"/>
      <c r="W83" s="51"/>
    </row>
    <row r="84" ht="30" hidden="1" customHeight="1" spans="1:23">
      <c r="A84" s="51"/>
      <c r="B84" s="52"/>
      <c r="C84" s="52"/>
      <c r="D84" s="52" t="s">
        <v>125</v>
      </c>
      <c r="E84" s="52"/>
      <c r="F84" s="51">
        <v>240</v>
      </c>
      <c r="G84" s="51">
        <v>240</v>
      </c>
      <c r="H84" s="51"/>
      <c r="I84" s="52"/>
      <c r="J84" s="52"/>
      <c r="K84" s="52"/>
      <c r="L84" s="51">
        <f t="shared" si="17"/>
        <v>240</v>
      </c>
      <c r="M84" s="55">
        <v>43435</v>
      </c>
      <c r="N84" s="55">
        <v>43466</v>
      </c>
      <c r="O84" s="52" t="s">
        <v>1107</v>
      </c>
      <c r="P84" s="52">
        <v>2019.12</v>
      </c>
      <c r="Q84" s="52" t="s">
        <v>1108</v>
      </c>
      <c r="R84" s="52"/>
      <c r="S84" s="52" t="s">
        <v>1109</v>
      </c>
      <c r="T84" s="52">
        <v>13885704379</v>
      </c>
      <c r="U84" s="52"/>
      <c r="V84" s="68">
        <f>R84/L84</f>
        <v>0</v>
      </c>
      <c r="W84" s="51"/>
    </row>
    <row r="85" ht="26" hidden="1" customHeight="1" spans="1:23">
      <c r="A85" s="51">
        <v>36</v>
      </c>
      <c r="B85" s="52" t="s">
        <v>1110</v>
      </c>
      <c r="C85" s="52" t="s">
        <v>1111</v>
      </c>
      <c r="D85" s="52" t="s">
        <v>112</v>
      </c>
      <c r="E85" s="52" t="s">
        <v>113</v>
      </c>
      <c r="F85" s="51">
        <v>35</v>
      </c>
      <c r="G85" s="51">
        <v>109</v>
      </c>
      <c r="H85" s="51">
        <v>349</v>
      </c>
      <c r="I85" s="52"/>
      <c r="J85" s="52"/>
      <c r="K85" s="52"/>
      <c r="L85" s="51">
        <f t="shared" si="17"/>
        <v>109</v>
      </c>
      <c r="M85" s="52"/>
      <c r="N85" s="52"/>
      <c r="O85" s="52"/>
      <c r="P85" s="52"/>
      <c r="Q85" s="52"/>
      <c r="R85" s="52"/>
      <c r="S85" s="52"/>
      <c r="T85" s="52"/>
      <c r="U85" s="52"/>
      <c r="V85" s="68">
        <f>R85/L85</f>
        <v>0</v>
      </c>
      <c r="W85" s="51"/>
    </row>
    <row r="86" ht="26" hidden="1" customHeight="1" spans="1:23">
      <c r="A86" s="51"/>
      <c r="B86" s="52"/>
      <c r="C86" s="52"/>
      <c r="D86" s="51"/>
      <c r="E86" s="52" t="s">
        <v>124</v>
      </c>
      <c r="F86" s="51">
        <v>74</v>
      </c>
      <c r="G86" s="51"/>
      <c r="H86" s="51"/>
      <c r="I86" s="52"/>
      <c r="J86" s="51"/>
      <c r="K86" s="51"/>
      <c r="L86" s="51">
        <f t="shared" si="17"/>
        <v>0</v>
      </c>
      <c r="M86" s="51"/>
      <c r="N86" s="51"/>
      <c r="O86" s="51"/>
      <c r="P86" s="51"/>
      <c r="Q86" s="51"/>
      <c r="R86" s="51"/>
      <c r="S86" s="51"/>
      <c r="T86" s="51"/>
      <c r="U86" s="51"/>
      <c r="V86" s="68"/>
      <c r="W86" s="51"/>
    </row>
    <row r="87" ht="30" hidden="1" customHeight="1" spans="1:23">
      <c r="A87" s="51"/>
      <c r="B87" s="52"/>
      <c r="C87" s="52"/>
      <c r="D87" s="52" t="s">
        <v>125</v>
      </c>
      <c r="E87" s="52"/>
      <c r="F87" s="51">
        <v>240</v>
      </c>
      <c r="G87" s="51">
        <v>240</v>
      </c>
      <c r="H87" s="51"/>
      <c r="I87" s="52"/>
      <c r="J87" s="52"/>
      <c r="K87" s="52"/>
      <c r="L87" s="51">
        <f t="shared" si="17"/>
        <v>240</v>
      </c>
      <c r="M87" s="52" t="s">
        <v>1112</v>
      </c>
      <c r="N87" s="52"/>
      <c r="O87" s="52"/>
      <c r="P87" s="52">
        <v>2019.12</v>
      </c>
      <c r="Q87" s="52" t="s">
        <v>1113</v>
      </c>
      <c r="R87" s="52"/>
      <c r="S87" s="52" t="s">
        <v>1114</v>
      </c>
      <c r="T87" s="52">
        <v>18085729777</v>
      </c>
      <c r="U87" s="52"/>
      <c r="V87" s="68">
        <f>R87/L87</f>
        <v>0</v>
      </c>
      <c r="W87" s="51"/>
    </row>
    <row r="88" ht="45" hidden="1" customHeight="1" spans="1:23">
      <c r="A88" s="51">
        <v>37</v>
      </c>
      <c r="B88" s="52" t="s">
        <v>1115</v>
      </c>
      <c r="C88" s="52" t="s">
        <v>1116</v>
      </c>
      <c r="D88" s="52" t="s">
        <v>125</v>
      </c>
      <c r="E88" s="52"/>
      <c r="F88" s="51">
        <v>240</v>
      </c>
      <c r="G88" s="51">
        <v>240</v>
      </c>
      <c r="H88" s="51">
        <v>240</v>
      </c>
      <c r="I88" s="52"/>
      <c r="J88" s="52"/>
      <c r="K88" s="52"/>
      <c r="L88" s="51">
        <f t="shared" si="17"/>
        <v>240</v>
      </c>
      <c r="M88" s="55">
        <v>43497</v>
      </c>
      <c r="N88" s="55">
        <v>43586</v>
      </c>
      <c r="O88" s="52" t="s">
        <v>1107</v>
      </c>
      <c r="P88" s="55">
        <v>43739</v>
      </c>
      <c r="Q88" s="52" t="s">
        <v>1117</v>
      </c>
      <c r="R88" s="52"/>
      <c r="S88" s="52" t="s">
        <v>1118</v>
      </c>
      <c r="T88" s="52">
        <v>15329376237</v>
      </c>
      <c r="U88" s="52"/>
      <c r="V88" s="68">
        <f>R88/L88</f>
        <v>0</v>
      </c>
      <c r="W88" s="51"/>
    </row>
    <row r="89" ht="26" hidden="1" customHeight="1" spans="1:23">
      <c r="A89" s="51">
        <v>38</v>
      </c>
      <c r="B89" s="52" t="s">
        <v>1119</v>
      </c>
      <c r="C89" s="52" t="s">
        <v>1119</v>
      </c>
      <c r="D89" s="52" t="s">
        <v>112</v>
      </c>
      <c r="E89" s="52" t="s">
        <v>113</v>
      </c>
      <c r="F89" s="51">
        <v>35</v>
      </c>
      <c r="G89" s="51">
        <v>109</v>
      </c>
      <c r="H89" s="51">
        <v>349</v>
      </c>
      <c r="I89" s="52"/>
      <c r="J89" s="52"/>
      <c r="K89" s="52"/>
      <c r="L89" s="51">
        <f t="shared" si="17"/>
        <v>109</v>
      </c>
      <c r="M89" s="52"/>
      <c r="N89" s="52"/>
      <c r="O89" s="52"/>
      <c r="P89" s="52"/>
      <c r="Q89" s="52"/>
      <c r="R89" s="52"/>
      <c r="S89" s="52"/>
      <c r="T89" s="52"/>
      <c r="U89" s="52"/>
      <c r="V89" s="68">
        <f>R89/L89</f>
        <v>0</v>
      </c>
      <c r="W89" s="51"/>
    </row>
    <row r="90" ht="26" hidden="1" customHeight="1" spans="1:23">
      <c r="A90" s="51"/>
      <c r="B90" s="52"/>
      <c r="C90" s="52"/>
      <c r="D90" s="51"/>
      <c r="E90" s="52" t="s">
        <v>124</v>
      </c>
      <c r="F90" s="51">
        <v>74</v>
      </c>
      <c r="G90" s="51"/>
      <c r="H90" s="51"/>
      <c r="I90" s="52"/>
      <c r="J90" s="51"/>
      <c r="K90" s="51"/>
      <c r="L90" s="51">
        <f t="shared" si="17"/>
        <v>0</v>
      </c>
      <c r="M90" s="51"/>
      <c r="N90" s="51"/>
      <c r="O90" s="51"/>
      <c r="P90" s="51"/>
      <c r="Q90" s="51"/>
      <c r="R90" s="51"/>
      <c r="S90" s="51"/>
      <c r="T90" s="51"/>
      <c r="U90" s="51"/>
      <c r="V90" s="68"/>
      <c r="W90" s="51"/>
    </row>
    <row r="91" ht="37" hidden="1" customHeight="1" spans="1:23">
      <c r="A91" s="51"/>
      <c r="B91" s="52"/>
      <c r="C91" s="52"/>
      <c r="D91" s="52" t="s">
        <v>125</v>
      </c>
      <c r="E91" s="52"/>
      <c r="F91" s="51">
        <v>240</v>
      </c>
      <c r="G91" s="51">
        <v>240</v>
      </c>
      <c r="H91" s="51"/>
      <c r="I91" s="52"/>
      <c r="J91" s="52"/>
      <c r="K91" s="52"/>
      <c r="L91" s="51">
        <f t="shared" si="17"/>
        <v>240</v>
      </c>
      <c r="M91" s="55" t="s">
        <v>1120</v>
      </c>
      <c r="N91" s="55">
        <v>43739</v>
      </c>
      <c r="O91" s="52" t="s">
        <v>1121</v>
      </c>
      <c r="P91" s="55">
        <v>43800</v>
      </c>
      <c r="Q91" s="52" t="s">
        <v>518</v>
      </c>
      <c r="R91" s="52"/>
      <c r="S91" s="52" t="s">
        <v>1122</v>
      </c>
      <c r="T91" s="52">
        <v>18722737140</v>
      </c>
      <c r="U91" s="52"/>
      <c r="V91" s="68">
        <f>R91/L91</f>
        <v>0</v>
      </c>
      <c r="W91" s="51"/>
    </row>
    <row r="92" ht="27" customHeight="1" spans="1:23">
      <c r="A92" s="50" t="s">
        <v>33</v>
      </c>
      <c r="B92" s="50" t="s">
        <v>1123</v>
      </c>
      <c r="C92" s="50">
        <v>1</v>
      </c>
      <c r="D92" s="50"/>
      <c r="E92" s="48"/>
      <c r="F92" s="48"/>
      <c r="G92" s="48">
        <f>SUM(G93:G93)</f>
        <v>240</v>
      </c>
      <c r="H92" s="48">
        <f>SUM(H93:H93)</f>
        <v>240</v>
      </c>
      <c r="I92" s="48">
        <f t="shared" ref="I92:Q92" si="18">SUM(I93:I93)</f>
        <v>0</v>
      </c>
      <c r="J92" s="48">
        <f t="shared" si="18"/>
        <v>0</v>
      </c>
      <c r="K92" s="48">
        <f t="shared" si="18"/>
        <v>0</v>
      </c>
      <c r="L92" s="48">
        <f t="shared" si="18"/>
        <v>240</v>
      </c>
      <c r="M92" s="48"/>
      <c r="N92" s="48"/>
      <c r="O92" s="48"/>
      <c r="P92" s="48"/>
      <c r="Q92" s="48"/>
      <c r="R92" s="48">
        <f>SUM(R93:R93)</f>
        <v>0</v>
      </c>
      <c r="S92" s="50"/>
      <c r="T92" s="50"/>
      <c r="U92" s="50"/>
      <c r="V92" s="67">
        <f>R92/L92</f>
        <v>0</v>
      </c>
      <c r="W92" s="51"/>
    </row>
    <row r="93" ht="48" hidden="1" customHeight="1" spans="1:23">
      <c r="A93" s="51">
        <v>39</v>
      </c>
      <c r="B93" s="52" t="s">
        <v>779</v>
      </c>
      <c r="C93" s="52" t="s">
        <v>1124</v>
      </c>
      <c r="D93" s="52" t="s">
        <v>125</v>
      </c>
      <c r="E93" s="52"/>
      <c r="F93" s="51">
        <v>240</v>
      </c>
      <c r="G93" s="51">
        <v>240</v>
      </c>
      <c r="H93" s="51">
        <v>240</v>
      </c>
      <c r="I93" s="52"/>
      <c r="J93" s="52"/>
      <c r="K93" s="52"/>
      <c r="L93" s="51">
        <f>G93+J93+K93</f>
        <v>240</v>
      </c>
      <c r="M93" s="52"/>
      <c r="N93" s="52"/>
      <c r="O93" s="52"/>
      <c r="P93" s="52"/>
      <c r="Q93" s="52"/>
      <c r="R93" s="52"/>
      <c r="S93" s="52"/>
      <c r="T93" s="52"/>
      <c r="U93" s="52"/>
      <c r="V93" s="68">
        <f>R93/L93</f>
        <v>0</v>
      </c>
      <c r="W93" s="51"/>
    </row>
    <row r="94" ht="27" customHeight="1" spans="1:23">
      <c r="A94" s="50" t="s">
        <v>35</v>
      </c>
      <c r="B94" s="50" t="s">
        <v>28</v>
      </c>
      <c r="C94" s="50">
        <v>11</v>
      </c>
      <c r="D94" s="50"/>
      <c r="E94" s="48"/>
      <c r="F94" s="48"/>
      <c r="G94" s="48">
        <f>SUM(G95:G120)</f>
        <v>3150</v>
      </c>
      <c r="H94" s="48">
        <f>SUM(H95:H120)</f>
        <v>3150</v>
      </c>
      <c r="I94" s="48">
        <f t="shared" ref="I94:Q94" si="19">SUM(I95:I120)</f>
        <v>0</v>
      </c>
      <c r="J94" s="48">
        <f t="shared" si="19"/>
        <v>0</v>
      </c>
      <c r="K94" s="48">
        <f t="shared" si="19"/>
        <v>0</v>
      </c>
      <c r="L94" s="48">
        <f t="shared" si="19"/>
        <v>3150</v>
      </c>
      <c r="M94" s="48"/>
      <c r="N94" s="48"/>
      <c r="O94" s="48"/>
      <c r="P94" s="48"/>
      <c r="Q94" s="48"/>
      <c r="R94" s="48">
        <f>SUM(R95:R120)</f>
        <v>0</v>
      </c>
      <c r="S94" s="50"/>
      <c r="T94" s="50"/>
      <c r="U94" s="50"/>
      <c r="V94" s="67">
        <f>R94/L94</f>
        <v>0</v>
      </c>
      <c r="W94" s="51"/>
    </row>
    <row r="95" ht="26" hidden="1" customHeight="1" spans="1:23">
      <c r="A95" s="51">
        <v>40</v>
      </c>
      <c r="B95" s="52" t="s">
        <v>744</v>
      </c>
      <c r="C95" s="52" t="s">
        <v>1125</v>
      </c>
      <c r="D95" s="52" t="s">
        <v>112</v>
      </c>
      <c r="E95" s="52" t="s">
        <v>113</v>
      </c>
      <c r="F95" s="51">
        <v>45</v>
      </c>
      <c r="G95" s="51">
        <v>119</v>
      </c>
      <c r="H95" s="51">
        <v>334</v>
      </c>
      <c r="I95" s="52"/>
      <c r="J95" s="52"/>
      <c r="K95" s="52"/>
      <c r="L95" s="51">
        <f t="shared" ref="L95:L120" si="20">G95+J95+K95</f>
        <v>119</v>
      </c>
      <c r="M95" s="90">
        <v>43610</v>
      </c>
      <c r="N95" s="90">
        <v>43687</v>
      </c>
      <c r="O95" s="52"/>
      <c r="P95" s="90">
        <v>43814</v>
      </c>
      <c r="Q95" s="52"/>
      <c r="R95" s="52"/>
      <c r="S95" s="52"/>
      <c r="T95" s="52"/>
      <c r="U95" s="52"/>
      <c r="V95" s="68">
        <f>R95/L95</f>
        <v>0</v>
      </c>
      <c r="W95" s="51"/>
    </row>
    <row r="96" ht="26" hidden="1" customHeight="1" spans="1:23">
      <c r="A96" s="51"/>
      <c r="B96" s="52"/>
      <c r="C96" s="52"/>
      <c r="D96" s="51"/>
      <c r="E96" s="52" t="s">
        <v>124</v>
      </c>
      <c r="F96" s="51">
        <v>74</v>
      </c>
      <c r="G96" s="51"/>
      <c r="H96" s="51"/>
      <c r="I96" s="52"/>
      <c r="J96" s="51"/>
      <c r="K96" s="51"/>
      <c r="L96" s="51">
        <f t="shared" si="20"/>
        <v>0</v>
      </c>
      <c r="M96" s="55">
        <v>43580</v>
      </c>
      <c r="N96" s="90">
        <v>43626</v>
      </c>
      <c r="O96" s="52"/>
      <c r="P96" s="90">
        <v>43799</v>
      </c>
      <c r="Q96" s="52"/>
      <c r="R96" s="52"/>
      <c r="S96" s="52"/>
      <c r="T96" s="52"/>
      <c r="U96" s="52"/>
      <c r="V96" s="68"/>
      <c r="W96" s="51"/>
    </row>
    <row r="97" ht="30" hidden="1" customHeight="1" spans="1:23">
      <c r="A97" s="51"/>
      <c r="B97" s="52"/>
      <c r="C97" s="52"/>
      <c r="D97" s="52" t="s">
        <v>125</v>
      </c>
      <c r="E97" s="52"/>
      <c r="F97" s="51">
        <v>215</v>
      </c>
      <c r="G97" s="51">
        <v>215</v>
      </c>
      <c r="H97" s="51"/>
      <c r="I97" s="52"/>
      <c r="J97" s="52"/>
      <c r="K97" s="52"/>
      <c r="L97" s="51">
        <f t="shared" si="20"/>
        <v>215</v>
      </c>
      <c r="M97" s="52"/>
      <c r="N97" s="52"/>
      <c r="O97" s="52"/>
      <c r="P97" s="52"/>
      <c r="Q97" s="100" t="s">
        <v>734</v>
      </c>
      <c r="R97" s="52"/>
      <c r="S97" s="52"/>
      <c r="T97" s="52"/>
      <c r="U97" s="52"/>
      <c r="V97" s="68">
        <f>R97/L97</f>
        <v>0</v>
      </c>
      <c r="W97" s="51"/>
    </row>
    <row r="98" ht="50" hidden="1" customHeight="1" spans="1:23">
      <c r="A98" s="51">
        <v>41</v>
      </c>
      <c r="B98" s="52" t="s">
        <v>187</v>
      </c>
      <c r="C98" s="52" t="s">
        <v>188</v>
      </c>
      <c r="D98" s="52" t="s">
        <v>183</v>
      </c>
      <c r="E98" s="52"/>
      <c r="F98" s="51">
        <v>81</v>
      </c>
      <c r="G98" s="51">
        <v>81</v>
      </c>
      <c r="H98" s="51">
        <v>81</v>
      </c>
      <c r="I98" s="52"/>
      <c r="J98" s="52"/>
      <c r="K98" s="52"/>
      <c r="L98" s="51">
        <f t="shared" si="20"/>
        <v>81</v>
      </c>
      <c r="M98" s="58">
        <v>43600</v>
      </c>
      <c r="N98" s="90">
        <v>43687</v>
      </c>
      <c r="O98" s="52"/>
      <c r="P98" s="58">
        <v>43799</v>
      </c>
      <c r="Q98" s="101" t="s">
        <v>191</v>
      </c>
      <c r="R98" s="52"/>
      <c r="S98" s="52"/>
      <c r="T98" s="52"/>
      <c r="U98" s="52"/>
      <c r="V98" s="68">
        <f>R98/L98</f>
        <v>0</v>
      </c>
      <c r="W98" s="51"/>
    </row>
    <row r="99" ht="30" hidden="1" customHeight="1" spans="1:23">
      <c r="A99" s="52">
        <v>42</v>
      </c>
      <c r="B99" s="52" t="s">
        <v>1126</v>
      </c>
      <c r="C99" s="52" t="s">
        <v>1127</v>
      </c>
      <c r="D99" s="52" t="s">
        <v>125</v>
      </c>
      <c r="E99" s="52"/>
      <c r="F99" s="51">
        <v>240</v>
      </c>
      <c r="G99" s="51">
        <v>240</v>
      </c>
      <c r="H99" s="51">
        <v>364</v>
      </c>
      <c r="I99" s="52"/>
      <c r="J99" s="52"/>
      <c r="K99" s="52"/>
      <c r="L99" s="51">
        <f t="shared" si="20"/>
        <v>240</v>
      </c>
      <c r="M99" s="90">
        <v>43610</v>
      </c>
      <c r="N99" s="90">
        <v>43718</v>
      </c>
      <c r="O99" s="52"/>
      <c r="P99" s="90">
        <v>43814</v>
      </c>
      <c r="Q99" s="52" t="s">
        <v>1128</v>
      </c>
      <c r="R99" s="52"/>
      <c r="S99" s="52"/>
      <c r="T99" s="52"/>
      <c r="U99" s="52"/>
      <c r="V99" s="68">
        <f>R99/L99</f>
        <v>0</v>
      </c>
      <c r="W99" s="51"/>
    </row>
    <row r="100" ht="26" hidden="1" customHeight="1" spans="1:23">
      <c r="A100" s="52"/>
      <c r="B100" s="52"/>
      <c r="C100" s="52"/>
      <c r="D100" s="52" t="s">
        <v>112</v>
      </c>
      <c r="E100" s="52" t="s">
        <v>113</v>
      </c>
      <c r="F100" s="51">
        <v>50</v>
      </c>
      <c r="G100" s="51">
        <v>124</v>
      </c>
      <c r="H100" s="51"/>
      <c r="I100" s="52"/>
      <c r="J100" s="52"/>
      <c r="K100" s="52"/>
      <c r="L100" s="51">
        <f t="shared" si="20"/>
        <v>124</v>
      </c>
      <c r="M100" s="55">
        <v>43313</v>
      </c>
      <c r="N100" s="90">
        <v>43565</v>
      </c>
      <c r="O100" s="52"/>
      <c r="P100" s="90">
        <v>43661</v>
      </c>
      <c r="Q100" s="52"/>
      <c r="R100" s="52"/>
      <c r="S100" s="52"/>
      <c r="T100" s="52"/>
      <c r="U100" s="52"/>
      <c r="V100" s="68">
        <f>R100/L100</f>
        <v>0</v>
      </c>
      <c r="W100" s="51"/>
    </row>
    <row r="101" ht="26" hidden="1" customHeight="1" spans="1:23">
      <c r="A101" s="52"/>
      <c r="B101" s="52"/>
      <c r="C101" s="52"/>
      <c r="D101" s="51"/>
      <c r="E101" s="52" t="s">
        <v>124</v>
      </c>
      <c r="F101" s="51">
        <v>74</v>
      </c>
      <c r="G101" s="51"/>
      <c r="H101" s="51"/>
      <c r="I101" s="52"/>
      <c r="J101" s="51"/>
      <c r="K101" s="51"/>
      <c r="L101" s="51">
        <f t="shared" si="20"/>
        <v>0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68"/>
      <c r="W101" s="51"/>
    </row>
    <row r="102" ht="37" hidden="1" customHeight="1" spans="1:23">
      <c r="A102" s="51">
        <v>43</v>
      </c>
      <c r="B102" s="52" t="s">
        <v>740</v>
      </c>
      <c r="C102" s="52" t="s">
        <v>1129</v>
      </c>
      <c r="D102" s="52" t="s">
        <v>125</v>
      </c>
      <c r="E102" s="52"/>
      <c r="F102" s="51">
        <v>240</v>
      </c>
      <c r="G102" s="51">
        <v>240</v>
      </c>
      <c r="H102" s="51">
        <v>240</v>
      </c>
      <c r="I102" s="52"/>
      <c r="J102" s="52"/>
      <c r="K102" s="52"/>
      <c r="L102" s="51">
        <f t="shared" si="20"/>
        <v>240</v>
      </c>
      <c r="M102" s="58">
        <v>43554</v>
      </c>
      <c r="N102" s="58">
        <v>43605</v>
      </c>
      <c r="O102" s="52"/>
      <c r="P102" s="58">
        <v>43799</v>
      </c>
      <c r="Q102" s="52" t="s">
        <v>180</v>
      </c>
      <c r="R102" s="52"/>
      <c r="S102" s="52"/>
      <c r="T102" s="52"/>
      <c r="U102" s="52"/>
      <c r="V102" s="68">
        <f>R102/L102</f>
        <v>0</v>
      </c>
      <c r="W102" s="51"/>
    </row>
    <row r="103" ht="37" hidden="1" customHeight="1" spans="1:23">
      <c r="A103" s="51">
        <v>44</v>
      </c>
      <c r="B103" s="52" t="s">
        <v>740</v>
      </c>
      <c r="C103" s="52" t="s">
        <v>1130</v>
      </c>
      <c r="D103" s="52" t="s">
        <v>125</v>
      </c>
      <c r="E103" s="52"/>
      <c r="F103" s="51">
        <v>240</v>
      </c>
      <c r="G103" s="51">
        <v>240</v>
      </c>
      <c r="H103" s="51">
        <v>240</v>
      </c>
      <c r="I103" s="52"/>
      <c r="J103" s="52"/>
      <c r="K103" s="52"/>
      <c r="L103" s="51">
        <f t="shared" si="20"/>
        <v>240</v>
      </c>
      <c r="M103" s="58">
        <v>43554</v>
      </c>
      <c r="N103" s="58">
        <v>43605</v>
      </c>
      <c r="O103" s="52"/>
      <c r="P103" s="58">
        <v>43799</v>
      </c>
      <c r="Q103" s="101" t="s">
        <v>191</v>
      </c>
      <c r="R103" s="52"/>
      <c r="S103" s="52"/>
      <c r="T103" s="52"/>
      <c r="U103" s="52"/>
      <c r="V103" s="68">
        <f>R103/L103</f>
        <v>0</v>
      </c>
      <c r="W103" s="51"/>
    </row>
    <row r="104" ht="37" hidden="1" customHeight="1" spans="1:23">
      <c r="A104" s="51">
        <v>45</v>
      </c>
      <c r="B104" s="52" t="s">
        <v>680</v>
      </c>
      <c r="C104" s="52" t="s">
        <v>1131</v>
      </c>
      <c r="D104" s="52" t="s">
        <v>125</v>
      </c>
      <c r="E104" s="52"/>
      <c r="F104" s="51">
        <v>240</v>
      </c>
      <c r="G104" s="51">
        <v>240</v>
      </c>
      <c r="H104" s="51">
        <v>240</v>
      </c>
      <c r="I104" s="52"/>
      <c r="J104" s="52"/>
      <c r="K104" s="52"/>
      <c r="L104" s="51">
        <f t="shared" si="20"/>
        <v>240</v>
      </c>
      <c r="M104" s="58">
        <v>43595</v>
      </c>
      <c r="N104" s="58">
        <v>43646</v>
      </c>
      <c r="O104" s="52"/>
      <c r="P104" s="90">
        <v>43809</v>
      </c>
      <c r="Q104" s="52" t="s">
        <v>1128</v>
      </c>
      <c r="R104" s="52"/>
      <c r="S104" s="52"/>
      <c r="T104" s="52"/>
      <c r="U104" s="52"/>
      <c r="V104" s="68">
        <f>R104/L104</f>
        <v>0</v>
      </c>
      <c r="W104" s="51"/>
    </row>
    <row r="105" ht="19" hidden="1" customHeight="1" spans="1:23">
      <c r="A105" s="51">
        <v>46</v>
      </c>
      <c r="B105" s="52" t="s">
        <v>392</v>
      </c>
      <c r="C105" s="52" t="s">
        <v>1132</v>
      </c>
      <c r="D105" s="52" t="s">
        <v>112</v>
      </c>
      <c r="E105" s="52" t="s">
        <v>113</v>
      </c>
      <c r="F105" s="51">
        <v>45</v>
      </c>
      <c r="G105" s="51">
        <v>119</v>
      </c>
      <c r="H105" s="51">
        <v>359</v>
      </c>
      <c r="I105" s="52"/>
      <c r="J105" s="52"/>
      <c r="K105" s="52"/>
      <c r="L105" s="51">
        <f t="shared" si="20"/>
        <v>119</v>
      </c>
      <c r="M105" s="90">
        <v>43610</v>
      </c>
      <c r="N105" s="90">
        <v>43687</v>
      </c>
      <c r="O105" s="52"/>
      <c r="P105" s="90">
        <v>43814</v>
      </c>
      <c r="Q105" s="52" t="s">
        <v>1133</v>
      </c>
      <c r="R105" s="52"/>
      <c r="S105" s="52"/>
      <c r="T105" s="52"/>
      <c r="U105" s="52"/>
      <c r="V105" s="68">
        <f>R105/L105</f>
        <v>0</v>
      </c>
      <c r="W105" s="51"/>
    </row>
    <row r="106" ht="19" hidden="1" customHeight="1" spans="1:23">
      <c r="A106" s="51"/>
      <c r="B106" s="52"/>
      <c r="C106" s="52"/>
      <c r="D106" s="51"/>
      <c r="E106" s="52" t="s">
        <v>124</v>
      </c>
      <c r="F106" s="51">
        <v>74</v>
      </c>
      <c r="G106" s="51"/>
      <c r="H106" s="51"/>
      <c r="I106" s="52"/>
      <c r="J106" s="51"/>
      <c r="K106" s="51"/>
      <c r="L106" s="51">
        <f t="shared" si="20"/>
        <v>0</v>
      </c>
      <c r="M106" s="55">
        <v>43580</v>
      </c>
      <c r="N106" s="90">
        <v>43626</v>
      </c>
      <c r="O106" s="52"/>
      <c r="P106" s="90">
        <v>43799</v>
      </c>
      <c r="Q106" s="52"/>
      <c r="R106" s="52"/>
      <c r="S106" s="52"/>
      <c r="T106" s="52"/>
      <c r="U106" s="52"/>
      <c r="V106" s="68"/>
      <c r="W106" s="51"/>
    </row>
    <row r="107" ht="30" hidden="1" customHeight="1" spans="1:23">
      <c r="A107" s="51"/>
      <c r="B107" s="52"/>
      <c r="C107" s="52"/>
      <c r="D107" s="52" t="s">
        <v>125</v>
      </c>
      <c r="E107" s="52"/>
      <c r="F107" s="51">
        <v>240</v>
      </c>
      <c r="G107" s="51">
        <v>240</v>
      </c>
      <c r="H107" s="51"/>
      <c r="I107" s="52"/>
      <c r="J107" s="52"/>
      <c r="K107" s="52"/>
      <c r="L107" s="51">
        <f t="shared" si="20"/>
        <v>240</v>
      </c>
      <c r="M107" s="52"/>
      <c r="N107" s="52"/>
      <c r="O107" s="52"/>
      <c r="P107" s="52"/>
      <c r="Q107" s="52" t="s">
        <v>139</v>
      </c>
      <c r="R107" s="52"/>
      <c r="S107" s="52"/>
      <c r="T107" s="52"/>
      <c r="U107" s="52"/>
      <c r="V107" s="68">
        <f>R107/L107</f>
        <v>0</v>
      </c>
      <c r="W107" s="51"/>
    </row>
    <row r="108" ht="15" hidden="1" customHeight="1" spans="1:23">
      <c r="A108" s="51">
        <v>47</v>
      </c>
      <c r="B108" s="52" t="s">
        <v>1134</v>
      </c>
      <c r="C108" s="52" t="s">
        <v>1134</v>
      </c>
      <c r="D108" s="52" t="s">
        <v>112</v>
      </c>
      <c r="E108" s="52" t="s">
        <v>113</v>
      </c>
      <c r="F108" s="51">
        <v>45</v>
      </c>
      <c r="G108" s="51">
        <v>119</v>
      </c>
      <c r="H108" s="51">
        <v>359</v>
      </c>
      <c r="I108" s="52"/>
      <c r="J108" s="52"/>
      <c r="K108" s="52"/>
      <c r="L108" s="51">
        <f t="shared" si="20"/>
        <v>119</v>
      </c>
      <c r="M108" s="55">
        <v>43539</v>
      </c>
      <c r="N108" s="55">
        <v>43687</v>
      </c>
      <c r="O108" s="52"/>
      <c r="P108" s="58">
        <v>43738</v>
      </c>
      <c r="Q108" s="52" t="s">
        <v>1133</v>
      </c>
      <c r="R108" s="52"/>
      <c r="S108" s="52"/>
      <c r="T108" s="52"/>
      <c r="U108" s="52"/>
      <c r="V108" s="68">
        <f>R108/L108</f>
        <v>0</v>
      </c>
      <c r="W108" s="51"/>
    </row>
    <row r="109" ht="15" hidden="1" customHeight="1" spans="1:23">
      <c r="A109" s="51"/>
      <c r="B109" s="52"/>
      <c r="C109" s="52"/>
      <c r="D109" s="51"/>
      <c r="E109" s="52" t="s">
        <v>124</v>
      </c>
      <c r="F109" s="51">
        <v>74</v>
      </c>
      <c r="G109" s="51"/>
      <c r="H109" s="51"/>
      <c r="I109" s="52"/>
      <c r="J109" s="51"/>
      <c r="K109" s="51"/>
      <c r="L109" s="51">
        <f t="shared" si="20"/>
        <v>0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68"/>
      <c r="W109" s="51"/>
    </row>
    <row r="110" ht="30" hidden="1" customHeight="1" spans="1:23">
      <c r="A110" s="51"/>
      <c r="B110" s="52"/>
      <c r="C110" s="52"/>
      <c r="D110" s="52" t="s">
        <v>125</v>
      </c>
      <c r="E110" s="52"/>
      <c r="F110" s="51">
        <v>240</v>
      </c>
      <c r="G110" s="51">
        <v>240</v>
      </c>
      <c r="H110" s="51"/>
      <c r="I110" s="52"/>
      <c r="J110" s="52"/>
      <c r="K110" s="52"/>
      <c r="L110" s="51">
        <f t="shared" si="20"/>
        <v>240</v>
      </c>
      <c r="M110" s="90">
        <v>43544</v>
      </c>
      <c r="N110" s="90">
        <v>43615</v>
      </c>
      <c r="O110" s="52"/>
      <c r="P110" s="90">
        <v>43738</v>
      </c>
      <c r="Q110" s="100" t="s">
        <v>734</v>
      </c>
      <c r="R110" s="52"/>
      <c r="S110" s="52"/>
      <c r="T110" s="52"/>
      <c r="U110" s="52"/>
      <c r="V110" s="68">
        <f>R110/L110</f>
        <v>0</v>
      </c>
      <c r="W110" s="51"/>
    </row>
    <row r="111" ht="26" hidden="1" customHeight="1" spans="1:23">
      <c r="A111" s="51">
        <v>48</v>
      </c>
      <c r="B111" s="52" t="s">
        <v>855</v>
      </c>
      <c r="C111" s="52" t="s">
        <v>1135</v>
      </c>
      <c r="D111" s="52" t="s">
        <v>112</v>
      </c>
      <c r="E111" s="52" t="s">
        <v>113</v>
      </c>
      <c r="F111" s="51">
        <v>45</v>
      </c>
      <c r="G111" s="51">
        <v>119</v>
      </c>
      <c r="H111" s="51">
        <v>359</v>
      </c>
      <c r="I111" s="52"/>
      <c r="J111" s="52"/>
      <c r="K111" s="52"/>
      <c r="L111" s="51">
        <f t="shared" si="20"/>
        <v>119</v>
      </c>
      <c r="M111" s="55">
        <v>43374</v>
      </c>
      <c r="N111" s="55">
        <v>43800</v>
      </c>
      <c r="O111" s="52"/>
      <c r="P111" s="58">
        <v>43615</v>
      </c>
      <c r="Q111" s="52"/>
      <c r="R111" s="52"/>
      <c r="S111" s="52"/>
      <c r="T111" s="52"/>
      <c r="U111" s="52"/>
      <c r="V111" s="68">
        <f>R111/L111</f>
        <v>0</v>
      </c>
      <c r="W111" s="51"/>
    </row>
    <row r="112" ht="26" hidden="1" customHeight="1" spans="1:23">
      <c r="A112" s="51"/>
      <c r="B112" s="52"/>
      <c r="C112" s="52"/>
      <c r="D112" s="51"/>
      <c r="E112" s="52" t="s">
        <v>124</v>
      </c>
      <c r="F112" s="51">
        <v>74</v>
      </c>
      <c r="G112" s="51"/>
      <c r="H112" s="51"/>
      <c r="I112" s="52"/>
      <c r="J112" s="51"/>
      <c r="K112" s="51"/>
      <c r="L112" s="51">
        <f t="shared" si="20"/>
        <v>0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68"/>
      <c r="W112" s="51"/>
    </row>
    <row r="113" ht="30" hidden="1" customHeight="1" spans="1:23">
      <c r="A113" s="51"/>
      <c r="B113" s="52"/>
      <c r="C113" s="52"/>
      <c r="D113" s="52" t="s">
        <v>125</v>
      </c>
      <c r="E113" s="52"/>
      <c r="F113" s="51">
        <v>240</v>
      </c>
      <c r="G113" s="51">
        <v>240</v>
      </c>
      <c r="H113" s="51"/>
      <c r="I113" s="52"/>
      <c r="J113" s="52"/>
      <c r="K113" s="52"/>
      <c r="L113" s="51">
        <f t="shared" si="20"/>
        <v>240</v>
      </c>
      <c r="M113" s="90">
        <v>43583</v>
      </c>
      <c r="N113" s="90">
        <v>43615</v>
      </c>
      <c r="O113" s="52"/>
      <c r="P113" s="90">
        <v>43748</v>
      </c>
      <c r="Q113" s="100" t="s">
        <v>734</v>
      </c>
      <c r="R113" s="52"/>
      <c r="S113" s="52"/>
      <c r="T113" s="52"/>
      <c r="U113" s="52"/>
      <c r="V113" s="68">
        <f>R113/L113</f>
        <v>0</v>
      </c>
      <c r="W113" s="51"/>
    </row>
    <row r="114" ht="26" hidden="1" customHeight="1" spans="1:23">
      <c r="A114" s="51">
        <v>49</v>
      </c>
      <c r="B114" s="52" t="s">
        <v>744</v>
      </c>
      <c r="C114" s="52" t="s">
        <v>1136</v>
      </c>
      <c r="D114" s="52" t="s">
        <v>112</v>
      </c>
      <c r="E114" s="52" t="s">
        <v>113</v>
      </c>
      <c r="F114" s="51">
        <v>45</v>
      </c>
      <c r="G114" s="51">
        <v>119</v>
      </c>
      <c r="H114" s="51">
        <v>359</v>
      </c>
      <c r="I114" s="52"/>
      <c r="J114" s="52"/>
      <c r="K114" s="52"/>
      <c r="L114" s="51">
        <f t="shared" si="20"/>
        <v>119</v>
      </c>
      <c r="M114" s="90">
        <v>43610</v>
      </c>
      <c r="N114" s="90">
        <v>43687</v>
      </c>
      <c r="O114" s="52"/>
      <c r="P114" s="90">
        <v>43814</v>
      </c>
      <c r="Q114" s="52"/>
      <c r="R114" s="52"/>
      <c r="S114" s="52"/>
      <c r="T114" s="52"/>
      <c r="U114" s="52"/>
      <c r="V114" s="68">
        <f>R114/L114</f>
        <v>0</v>
      </c>
      <c r="W114" s="51"/>
    </row>
    <row r="115" ht="26" hidden="1" customHeight="1" spans="1:23">
      <c r="A115" s="51"/>
      <c r="B115" s="52"/>
      <c r="C115" s="52"/>
      <c r="D115" s="51"/>
      <c r="E115" s="52" t="s">
        <v>124</v>
      </c>
      <c r="F115" s="51">
        <v>74</v>
      </c>
      <c r="G115" s="51"/>
      <c r="H115" s="51"/>
      <c r="I115" s="52"/>
      <c r="J115" s="51"/>
      <c r="K115" s="51"/>
      <c r="L115" s="51">
        <f t="shared" si="20"/>
        <v>0</v>
      </c>
      <c r="M115" s="55">
        <v>43580</v>
      </c>
      <c r="N115" s="90">
        <v>43626</v>
      </c>
      <c r="O115" s="52"/>
      <c r="P115" s="90">
        <v>43799</v>
      </c>
      <c r="Q115" s="52"/>
      <c r="R115" s="52"/>
      <c r="S115" s="52"/>
      <c r="T115" s="52"/>
      <c r="U115" s="52"/>
      <c r="V115" s="68"/>
      <c r="W115" s="51"/>
    </row>
    <row r="116" ht="30" hidden="1" customHeight="1" spans="1:23">
      <c r="A116" s="51"/>
      <c r="B116" s="52"/>
      <c r="C116" s="52"/>
      <c r="D116" s="52" t="s">
        <v>125</v>
      </c>
      <c r="E116" s="52"/>
      <c r="F116" s="51">
        <v>240</v>
      </c>
      <c r="G116" s="51">
        <v>240</v>
      </c>
      <c r="H116" s="51"/>
      <c r="I116" s="52"/>
      <c r="J116" s="52"/>
      <c r="K116" s="52"/>
      <c r="L116" s="51">
        <f t="shared" si="20"/>
        <v>240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68">
        <f>R116/L116</f>
        <v>0</v>
      </c>
      <c r="W116" s="51"/>
    </row>
    <row r="117" ht="26" hidden="1" customHeight="1" spans="1:23">
      <c r="A117" s="51">
        <v>50</v>
      </c>
      <c r="B117" s="52" t="s">
        <v>187</v>
      </c>
      <c r="C117" s="52" t="s">
        <v>1137</v>
      </c>
      <c r="D117" s="52" t="s">
        <v>112</v>
      </c>
      <c r="E117" s="52" t="s">
        <v>113</v>
      </c>
      <c r="F117" s="51">
        <v>45</v>
      </c>
      <c r="G117" s="51">
        <v>119</v>
      </c>
      <c r="H117" s="51">
        <v>215</v>
      </c>
      <c r="I117" s="52"/>
      <c r="J117" s="52"/>
      <c r="K117" s="52"/>
      <c r="L117" s="51">
        <f t="shared" si="20"/>
        <v>119</v>
      </c>
      <c r="M117" s="90">
        <v>43610</v>
      </c>
      <c r="N117" s="90">
        <v>43829</v>
      </c>
      <c r="O117" s="52"/>
      <c r="P117" s="90">
        <v>44012</v>
      </c>
      <c r="Q117" s="52"/>
      <c r="R117" s="52"/>
      <c r="S117" s="52"/>
      <c r="T117" s="52"/>
      <c r="U117" s="52"/>
      <c r="V117" s="68">
        <f>R117/L117</f>
        <v>0</v>
      </c>
      <c r="W117" s="51"/>
    </row>
    <row r="118" ht="26" hidden="1" customHeight="1" spans="1:23">
      <c r="A118" s="51"/>
      <c r="B118" s="52"/>
      <c r="C118" s="52"/>
      <c r="D118" s="51"/>
      <c r="E118" s="52" t="s">
        <v>124</v>
      </c>
      <c r="F118" s="51">
        <v>74</v>
      </c>
      <c r="G118" s="51"/>
      <c r="H118" s="51"/>
      <c r="I118" s="52"/>
      <c r="J118" s="51"/>
      <c r="K118" s="51"/>
      <c r="L118" s="51">
        <f t="shared" si="20"/>
        <v>0</v>
      </c>
      <c r="M118" s="55">
        <v>43580</v>
      </c>
      <c r="N118" s="90">
        <v>43829</v>
      </c>
      <c r="O118" s="52"/>
      <c r="P118" s="90">
        <v>44012</v>
      </c>
      <c r="Q118" s="52"/>
      <c r="R118" s="52"/>
      <c r="S118" s="52"/>
      <c r="T118" s="52"/>
      <c r="U118" s="52"/>
      <c r="V118" s="68"/>
      <c r="W118" s="51"/>
    </row>
    <row r="119" ht="30" hidden="1" customHeight="1" spans="1:23">
      <c r="A119" s="51"/>
      <c r="B119" s="52"/>
      <c r="C119" s="52"/>
      <c r="D119" s="52" t="s">
        <v>125</v>
      </c>
      <c r="E119" s="52"/>
      <c r="F119" s="51">
        <v>15</v>
      </c>
      <c r="G119" s="51">
        <v>15</v>
      </c>
      <c r="H119" s="51"/>
      <c r="I119" s="52"/>
      <c r="J119" s="52"/>
      <c r="K119" s="52"/>
      <c r="L119" s="51">
        <f t="shared" si="20"/>
        <v>15</v>
      </c>
      <c r="M119" s="52"/>
      <c r="N119" s="52"/>
      <c r="O119" s="52"/>
      <c r="P119" s="52"/>
      <c r="Q119" s="101" t="s">
        <v>191</v>
      </c>
      <c r="R119" s="52"/>
      <c r="S119" s="52"/>
      <c r="T119" s="52"/>
      <c r="U119" s="52"/>
      <c r="V119" s="68">
        <f t="shared" ref="V119:V130" si="21">R119/L119</f>
        <v>0</v>
      </c>
      <c r="W119" s="51"/>
    </row>
    <row r="120" ht="30" hidden="1" customHeight="1" spans="1:23">
      <c r="A120" s="51"/>
      <c r="B120" s="52"/>
      <c r="C120" s="52"/>
      <c r="D120" s="52" t="s">
        <v>183</v>
      </c>
      <c r="E120" s="52"/>
      <c r="F120" s="51">
        <v>81</v>
      </c>
      <c r="G120" s="51">
        <v>81</v>
      </c>
      <c r="H120" s="51"/>
      <c r="I120" s="52"/>
      <c r="J120" s="52"/>
      <c r="K120" s="52"/>
      <c r="L120" s="51">
        <f t="shared" si="20"/>
        <v>81</v>
      </c>
      <c r="M120" s="90">
        <v>43610</v>
      </c>
      <c r="N120" s="90">
        <v>43829</v>
      </c>
      <c r="O120" s="52"/>
      <c r="P120" s="90">
        <v>44012</v>
      </c>
      <c r="Q120" s="101" t="s">
        <v>191</v>
      </c>
      <c r="R120" s="52"/>
      <c r="S120" s="52"/>
      <c r="T120" s="52"/>
      <c r="U120" s="52"/>
      <c r="V120" s="68">
        <f t="shared" si="21"/>
        <v>0</v>
      </c>
      <c r="W120" s="51"/>
    </row>
    <row r="121" ht="27" customHeight="1" spans="1:23">
      <c r="A121" s="50" t="s">
        <v>37</v>
      </c>
      <c r="B121" s="50" t="s">
        <v>32</v>
      </c>
      <c r="C121" s="50">
        <v>1</v>
      </c>
      <c r="D121" s="50"/>
      <c r="E121" s="48"/>
      <c r="F121" s="48"/>
      <c r="G121" s="48">
        <f>G122</f>
        <v>240</v>
      </c>
      <c r="H121" s="48">
        <f>H122</f>
        <v>240</v>
      </c>
      <c r="I121" s="48">
        <f t="shared" ref="I121:Q121" si="22">I122</f>
        <v>0</v>
      </c>
      <c r="J121" s="48">
        <f t="shared" si="22"/>
        <v>0</v>
      </c>
      <c r="K121" s="48">
        <f t="shared" si="22"/>
        <v>0</v>
      </c>
      <c r="L121" s="48">
        <f t="shared" si="22"/>
        <v>240</v>
      </c>
      <c r="M121" s="48"/>
      <c r="N121" s="48"/>
      <c r="O121" s="48"/>
      <c r="P121" s="48"/>
      <c r="Q121" s="48"/>
      <c r="R121" s="48">
        <f>R122</f>
        <v>0</v>
      </c>
      <c r="S121" s="50"/>
      <c r="T121" s="50"/>
      <c r="U121" s="50"/>
      <c r="V121" s="67">
        <f t="shared" si="21"/>
        <v>0</v>
      </c>
      <c r="W121" s="51"/>
    </row>
    <row r="122" ht="30" hidden="1" customHeight="1" spans="1:23">
      <c r="A122" s="51">
        <v>51</v>
      </c>
      <c r="B122" s="52" t="s">
        <v>875</v>
      </c>
      <c r="C122" s="52" t="s">
        <v>1138</v>
      </c>
      <c r="D122" s="52" t="s">
        <v>125</v>
      </c>
      <c r="E122" s="52"/>
      <c r="F122" s="51">
        <v>240</v>
      </c>
      <c r="G122" s="51">
        <v>240</v>
      </c>
      <c r="H122" s="51">
        <v>240</v>
      </c>
      <c r="I122" s="52"/>
      <c r="J122" s="52"/>
      <c r="K122" s="52"/>
      <c r="L122" s="51">
        <f>G122+J122+K122</f>
        <v>240</v>
      </c>
      <c r="M122" s="52" t="s">
        <v>1139</v>
      </c>
      <c r="N122" s="52">
        <v>2019.8</v>
      </c>
      <c r="O122" s="91"/>
      <c r="P122" s="52">
        <v>2019.12</v>
      </c>
      <c r="Q122" s="52" t="s">
        <v>1140</v>
      </c>
      <c r="R122" s="52"/>
      <c r="S122" s="52" t="s">
        <v>1141</v>
      </c>
      <c r="T122" s="52">
        <v>13984592777</v>
      </c>
      <c r="U122" s="52"/>
      <c r="V122" s="68">
        <f t="shared" si="21"/>
        <v>0</v>
      </c>
      <c r="W122" s="51"/>
    </row>
    <row r="123" ht="27" customHeight="1" spans="1:23">
      <c r="A123" s="48"/>
      <c r="B123" s="49" t="s">
        <v>1142</v>
      </c>
      <c r="C123" s="47">
        <f t="shared" ref="C123:H123" si="23">C124+C128+C154+C171</f>
        <v>27</v>
      </c>
      <c r="D123" s="47"/>
      <c r="E123" s="47"/>
      <c r="F123" s="47"/>
      <c r="G123" s="47">
        <f t="shared" si="23"/>
        <v>6626</v>
      </c>
      <c r="H123" s="47">
        <f t="shared" si="23"/>
        <v>6626</v>
      </c>
      <c r="I123" s="47">
        <f t="shared" ref="I123:Q123" si="24">I124+I128+I154+I171</f>
        <v>0</v>
      </c>
      <c r="J123" s="47">
        <f t="shared" si="24"/>
        <v>0</v>
      </c>
      <c r="K123" s="47">
        <f t="shared" si="24"/>
        <v>0</v>
      </c>
      <c r="L123" s="47">
        <f t="shared" si="24"/>
        <v>6626</v>
      </c>
      <c r="M123" s="47"/>
      <c r="N123" s="47"/>
      <c r="O123" s="47"/>
      <c r="P123" s="47"/>
      <c r="Q123" s="47"/>
      <c r="R123" s="47">
        <f>R124+R128+R154+R171</f>
        <v>84</v>
      </c>
      <c r="S123" s="47"/>
      <c r="T123" s="47"/>
      <c r="U123" s="47"/>
      <c r="V123" s="65">
        <f t="shared" si="21"/>
        <v>0.0126773317235134</v>
      </c>
      <c r="W123" s="66"/>
    </row>
    <row r="124" ht="27" customHeight="1" spans="1:23">
      <c r="A124" s="48" t="s">
        <v>13</v>
      </c>
      <c r="B124" s="50" t="s">
        <v>62</v>
      </c>
      <c r="C124" s="47">
        <v>3</v>
      </c>
      <c r="D124" s="50"/>
      <c r="E124" s="48"/>
      <c r="F124" s="48"/>
      <c r="G124" s="48">
        <f>SUM(G125:G127)</f>
        <v>720</v>
      </c>
      <c r="H124" s="48">
        <f>SUM(H125:H127)</f>
        <v>720</v>
      </c>
      <c r="I124" s="48">
        <f t="shared" ref="I124:Q124" si="25">SUM(I125:I127)</f>
        <v>0</v>
      </c>
      <c r="J124" s="48">
        <f t="shared" si="25"/>
        <v>0</v>
      </c>
      <c r="K124" s="48">
        <f t="shared" si="25"/>
        <v>0</v>
      </c>
      <c r="L124" s="48">
        <f t="shared" si="25"/>
        <v>720</v>
      </c>
      <c r="M124" s="48"/>
      <c r="N124" s="48"/>
      <c r="O124" s="48"/>
      <c r="P124" s="48"/>
      <c r="Q124" s="48"/>
      <c r="R124" s="48">
        <f>SUM(R125:R127)</f>
        <v>0</v>
      </c>
      <c r="S124" s="50"/>
      <c r="T124" s="50"/>
      <c r="U124" s="50"/>
      <c r="V124" s="67">
        <f t="shared" si="21"/>
        <v>0</v>
      </c>
      <c r="W124" s="51"/>
    </row>
    <row r="125" ht="41" hidden="1" customHeight="1" spans="1:23">
      <c r="A125" s="51">
        <v>52</v>
      </c>
      <c r="B125" s="52" t="s">
        <v>857</v>
      </c>
      <c r="C125" s="66" t="s">
        <v>1143</v>
      </c>
      <c r="D125" s="52" t="s">
        <v>125</v>
      </c>
      <c r="E125" s="51"/>
      <c r="F125" s="51">
        <v>240</v>
      </c>
      <c r="G125" s="51">
        <v>240</v>
      </c>
      <c r="H125" s="51">
        <v>240</v>
      </c>
      <c r="I125" s="66"/>
      <c r="J125" s="52"/>
      <c r="K125" s="52"/>
      <c r="L125" s="51">
        <f>G125+J125+K125</f>
        <v>240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68">
        <f t="shared" si="21"/>
        <v>0</v>
      </c>
      <c r="W125" s="51"/>
    </row>
    <row r="126" ht="41" hidden="1" customHeight="1" spans="1:23">
      <c r="A126" s="51">
        <v>53</v>
      </c>
      <c r="B126" s="52" t="s">
        <v>498</v>
      </c>
      <c r="C126" s="66" t="s">
        <v>1144</v>
      </c>
      <c r="D126" s="52" t="s">
        <v>125</v>
      </c>
      <c r="E126" s="51"/>
      <c r="F126" s="51">
        <v>240</v>
      </c>
      <c r="G126" s="51">
        <v>240</v>
      </c>
      <c r="H126" s="51">
        <v>240</v>
      </c>
      <c r="I126" s="66"/>
      <c r="J126" s="52"/>
      <c r="K126" s="52"/>
      <c r="L126" s="51">
        <f>G126+J126+K126</f>
        <v>240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68">
        <f t="shared" si="21"/>
        <v>0</v>
      </c>
      <c r="W126" s="51"/>
    </row>
    <row r="127" ht="41" hidden="1" customHeight="1" spans="1:23">
      <c r="A127" s="51">
        <v>54</v>
      </c>
      <c r="B127" s="52" t="s">
        <v>498</v>
      </c>
      <c r="C127" s="66" t="s">
        <v>1145</v>
      </c>
      <c r="D127" s="52" t="s">
        <v>125</v>
      </c>
      <c r="E127" s="51"/>
      <c r="F127" s="51">
        <v>240</v>
      </c>
      <c r="G127" s="51">
        <v>240</v>
      </c>
      <c r="H127" s="51">
        <v>240</v>
      </c>
      <c r="I127" s="66"/>
      <c r="J127" s="52"/>
      <c r="K127" s="52"/>
      <c r="L127" s="51">
        <f>G127+J127+K127</f>
        <v>240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68">
        <f t="shared" si="21"/>
        <v>0</v>
      </c>
      <c r="W127" s="51"/>
    </row>
    <row r="128" ht="27" customHeight="1" spans="1:23">
      <c r="A128" s="48" t="s">
        <v>15</v>
      </c>
      <c r="B128" s="50" t="s">
        <v>63</v>
      </c>
      <c r="C128" s="47">
        <v>12</v>
      </c>
      <c r="D128" s="50"/>
      <c r="E128" s="48"/>
      <c r="F128" s="48"/>
      <c r="G128" s="48">
        <f>SUM(G129:G153)</f>
        <v>3098</v>
      </c>
      <c r="H128" s="48">
        <f>SUM(H129:H153)</f>
        <v>3098</v>
      </c>
      <c r="I128" s="48">
        <f t="shared" ref="I128:Q128" si="26">SUM(I129:I153)</f>
        <v>0</v>
      </c>
      <c r="J128" s="48">
        <f t="shared" si="26"/>
        <v>0</v>
      </c>
      <c r="K128" s="48">
        <f t="shared" si="26"/>
        <v>0</v>
      </c>
      <c r="L128" s="48">
        <f t="shared" si="26"/>
        <v>3098</v>
      </c>
      <c r="M128" s="48"/>
      <c r="N128" s="48"/>
      <c r="O128" s="48"/>
      <c r="P128" s="48"/>
      <c r="Q128" s="48"/>
      <c r="R128" s="48">
        <f>SUM(R129:R153)</f>
        <v>0</v>
      </c>
      <c r="S128" s="50"/>
      <c r="T128" s="50"/>
      <c r="U128" s="50"/>
      <c r="V128" s="67">
        <f t="shared" si="21"/>
        <v>0</v>
      </c>
      <c r="W128" s="51"/>
    </row>
    <row r="129" ht="30" hidden="1" customHeight="1" spans="1:23">
      <c r="A129" s="51">
        <v>55</v>
      </c>
      <c r="B129" s="51" t="s">
        <v>1146</v>
      </c>
      <c r="C129" s="51" t="s">
        <v>1147</v>
      </c>
      <c r="D129" s="52" t="s">
        <v>125</v>
      </c>
      <c r="E129" s="51"/>
      <c r="F129" s="51">
        <v>240</v>
      </c>
      <c r="G129" s="51">
        <v>240</v>
      </c>
      <c r="H129" s="51">
        <v>314</v>
      </c>
      <c r="I129" s="51"/>
      <c r="J129" s="52"/>
      <c r="K129" s="52"/>
      <c r="L129" s="51">
        <f t="shared" ref="L129:L153" si="27">G129+J129+K129</f>
        <v>240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68">
        <f t="shared" si="21"/>
        <v>0</v>
      </c>
      <c r="W129" s="51"/>
    </row>
    <row r="130" ht="26" hidden="1" customHeight="1" spans="1:23">
      <c r="A130" s="51"/>
      <c r="B130" s="51"/>
      <c r="C130" s="51"/>
      <c r="D130" s="52" t="s">
        <v>112</v>
      </c>
      <c r="E130" s="52" t="s">
        <v>113</v>
      </c>
      <c r="F130" s="52">
        <v>0</v>
      </c>
      <c r="G130" s="51">
        <v>74</v>
      </c>
      <c r="H130" s="51"/>
      <c r="I130" s="51"/>
      <c r="J130" s="52"/>
      <c r="K130" s="52"/>
      <c r="L130" s="51">
        <f t="shared" si="27"/>
        <v>74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68">
        <f t="shared" si="21"/>
        <v>0</v>
      </c>
      <c r="W130" s="51"/>
    </row>
    <row r="131" ht="26" hidden="1" customHeight="1" spans="1:23">
      <c r="A131" s="51"/>
      <c r="B131" s="51"/>
      <c r="C131" s="51"/>
      <c r="D131" s="52"/>
      <c r="E131" s="52" t="s">
        <v>124</v>
      </c>
      <c r="F131" s="51">
        <v>74</v>
      </c>
      <c r="G131" s="51"/>
      <c r="H131" s="51"/>
      <c r="I131" s="51"/>
      <c r="J131" s="52"/>
      <c r="K131" s="52"/>
      <c r="L131" s="51">
        <f t="shared" si="27"/>
        <v>0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68"/>
      <c r="W131" s="51"/>
    </row>
    <row r="132" ht="30" hidden="1" customHeight="1" spans="1:23">
      <c r="A132" s="51">
        <v>56</v>
      </c>
      <c r="B132" s="51" t="s">
        <v>1148</v>
      </c>
      <c r="C132" s="51" t="s">
        <v>1149</v>
      </c>
      <c r="D132" s="52" t="s">
        <v>125</v>
      </c>
      <c r="E132" s="51"/>
      <c r="F132" s="51">
        <v>240</v>
      </c>
      <c r="G132" s="51">
        <v>240</v>
      </c>
      <c r="H132" s="51">
        <v>314</v>
      </c>
      <c r="I132" s="51"/>
      <c r="J132" s="52"/>
      <c r="K132" s="52"/>
      <c r="L132" s="51">
        <f t="shared" si="27"/>
        <v>240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68">
        <f>R132/L132</f>
        <v>0</v>
      </c>
      <c r="W132" s="51"/>
    </row>
    <row r="133" ht="26" hidden="1" customHeight="1" spans="1:23">
      <c r="A133" s="51"/>
      <c r="B133" s="51"/>
      <c r="C133" s="51"/>
      <c r="D133" s="52" t="s">
        <v>112</v>
      </c>
      <c r="E133" s="52" t="s">
        <v>113</v>
      </c>
      <c r="F133" s="52">
        <v>0</v>
      </c>
      <c r="G133" s="51">
        <v>74</v>
      </c>
      <c r="H133" s="51"/>
      <c r="I133" s="51"/>
      <c r="J133" s="52"/>
      <c r="K133" s="52"/>
      <c r="L133" s="51">
        <f t="shared" si="27"/>
        <v>74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68">
        <f>R133/L133</f>
        <v>0</v>
      </c>
      <c r="W133" s="51"/>
    </row>
    <row r="134" ht="26" hidden="1" customHeight="1" spans="1:23">
      <c r="A134" s="51"/>
      <c r="B134" s="51"/>
      <c r="C134" s="51"/>
      <c r="D134" s="52"/>
      <c r="E134" s="52" t="s">
        <v>124</v>
      </c>
      <c r="F134" s="51">
        <v>74</v>
      </c>
      <c r="G134" s="51"/>
      <c r="H134" s="51"/>
      <c r="I134" s="51"/>
      <c r="J134" s="52"/>
      <c r="K134" s="52"/>
      <c r="L134" s="51">
        <f t="shared" si="27"/>
        <v>0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68"/>
      <c r="W134" s="51"/>
    </row>
    <row r="135" ht="38" hidden="1" customHeight="1" spans="1:23">
      <c r="A135" s="51">
        <v>57</v>
      </c>
      <c r="B135" s="52" t="s">
        <v>863</v>
      </c>
      <c r="C135" s="66" t="s">
        <v>1150</v>
      </c>
      <c r="D135" s="52" t="s">
        <v>125</v>
      </c>
      <c r="E135" s="51"/>
      <c r="F135" s="51">
        <v>240</v>
      </c>
      <c r="G135" s="51">
        <v>240</v>
      </c>
      <c r="H135" s="51">
        <v>240</v>
      </c>
      <c r="I135" s="66"/>
      <c r="J135" s="52"/>
      <c r="K135" s="52"/>
      <c r="L135" s="51">
        <f t="shared" si="27"/>
        <v>240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68">
        <f>R135/L135</f>
        <v>0</v>
      </c>
      <c r="W135" s="51"/>
    </row>
    <row r="136" ht="30" hidden="1" customHeight="1" spans="1:23">
      <c r="A136" s="51">
        <v>58</v>
      </c>
      <c r="B136" s="51" t="s">
        <v>438</v>
      </c>
      <c r="C136" s="51" t="s">
        <v>1151</v>
      </c>
      <c r="D136" s="52" t="s">
        <v>125</v>
      </c>
      <c r="E136" s="51"/>
      <c r="F136" s="51">
        <v>240</v>
      </c>
      <c r="G136" s="51">
        <v>240</v>
      </c>
      <c r="H136" s="51">
        <v>359</v>
      </c>
      <c r="I136" s="51"/>
      <c r="J136" s="52"/>
      <c r="K136" s="52"/>
      <c r="L136" s="51">
        <f t="shared" si="27"/>
        <v>240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68">
        <f>R136/L136</f>
        <v>0</v>
      </c>
      <c r="W136" s="51"/>
    </row>
    <row r="137" ht="26" hidden="1" customHeight="1" spans="1:23">
      <c r="A137" s="51"/>
      <c r="B137" s="51"/>
      <c r="C137" s="51"/>
      <c r="D137" s="52" t="s">
        <v>112</v>
      </c>
      <c r="E137" s="52" t="s">
        <v>113</v>
      </c>
      <c r="F137" s="51">
        <v>45</v>
      </c>
      <c r="G137" s="51">
        <v>119</v>
      </c>
      <c r="H137" s="51"/>
      <c r="I137" s="51"/>
      <c r="J137" s="52"/>
      <c r="K137" s="52"/>
      <c r="L137" s="51">
        <f t="shared" si="27"/>
        <v>119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68">
        <f>R137/L137</f>
        <v>0</v>
      </c>
      <c r="W137" s="51"/>
    </row>
    <row r="138" ht="26" hidden="1" customHeight="1" spans="1:23">
      <c r="A138" s="51"/>
      <c r="B138" s="51"/>
      <c r="C138" s="51"/>
      <c r="D138" s="52"/>
      <c r="E138" s="52" t="s">
        <v>124</v>
      </c>
      <c r="F138" s="51">
        <v>74</v>
      </c>
      <c r="G138" s="51"/>
      <c r="H138" s="51"/>
      <c r="I138" s="51"/>
      <c r="J138" s="52"/>
      <c r="K138" s="52"/>
      <c r="L138" s="51">
        <f t="shared" si="27"/>
        <v>0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68"/>
      <c r="W138" s="51"/>
    </row>
    <row r="139" ht="30" hidden="1" customHeight="1" spans="1:23">
      <c r="A139" s="51">
        <v>59</v>
      </c>
      <c r="B139" s="52" t="s">
        <v>1152</v>
      </c>
      <c r="C139" s="66" t="s">
        <v>1153</v>
      </c>
      <c r="D139" s="52" t="s">
        <v>125</v>
      </c>
      <c r="E139" s="51"/>
      <c r="F139" s="51">
        <v>240</v>
      </c>
      <c r="G139" s="51">
        <v>240</v>
      </c>
      <c r="H139" s="51">
        <v>240</v>
      </c>
      <c r="I139" s="66"/>
      <c r="J139" s="52"/>
      <c r="K139" s="52"/>
      <c r="L139" s="51">
        <f t="shared" si="27"/>
        <v>240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68">
        <f>R139/L139</f>
        <v>0</v>
      </c>
      <c r="W139" s="51"/>
    </row>
    <row r="140" ht="30" hidden="1" customHeight="1" spans="1:23">
      <c r="A140" s="66">
        <v>60</v>
      </c>
      <c r="B140" s="66" t="s">
        <v>398</v>
      </c>
      <c r="C140" s="66" t="s">
        <v>1154</v>
      </c>
      <c r="D140" s="52" t="s">
        <v>125</v>
      </c>
      <c r="E140" s="51"/>
      <c r="F140" s="51">
        <v>240</v>
      </c>
      <c r="G140" s="51">
        <v>240</v>
      </c>
      <c r="H140" s="51">
        <v>314</v>
      </c>
      <c r="I140" s="66"/>
      <c r="J140" s="52"/>
      <c r="K140" s="52"/>
      <c r="L140" s="51">
        <f t="shared" si="27"/>
        <v>240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68">
        <f>R140/L140</f>
        <v>0</v>
      </c>
      <c r="W140" s="51"/>
    </row>
    <row r="141" ht="26" hidden="1" customHeight="1" spans="1:23">
      <c r="A141" s="66"/>
      <c r="B141" s="66"/>
      <c r="C141" s="66"/>
      <c r="D141" s="52" t="s">
        <v>112</v>
      </c>
      <c r="E141" s="51" t="s">
        <v>113</v>
      </c>
      <c r="F141" s="52">
        <v>0</v>
      </c>
      <c r="G141" s="51">
        <v>74</v>
      </c>
      <c r="H141" s="51"/>
      <c r="I141" s="66"/>
      <c r="J141" s="52"/>
      <c r="K141" s="52"/>
      <c r="L141" s="51">
        <f t="shared" si="27"/>
        <v>74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68">
        <f>R141/L141</f>
        <v>0</v>
      </c>
      <c r="W141" s="51"/>
    </row>
    <row r="142" ht="26" hidden="1" customHeight="1" spans="1:23">
      <c r="A142" s="66"/>
      <c r="B142" s="66"/>
      <c r="C142" s="66"/>
      <c r="D142" s="52"/>
      <c r="E142" s="51" t="s">
        <v>124</v>
      </c>
      <c r="F142" s="51">
        <v>74</v>
      </c>
      <c r="G142" s="51"/>
      <c r="H142" s="51"/>
      <c r="I142" s="66"/>
      <c r="J142" s="52"/>
      <c r="K142" s="52"/>
      <c r="L142" s="51">
        <f t="shared" si="27"/>
        <v>0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68"/>
      <c r="W142" s="51"/>
    </row>
    <row r="143" ht="26" hidden="1" customHeight="1" spans="1:23">
      <c r="A143" s="66">
        <v>61</v>
      </c>
      <c r="B143" s="66" t="s">
        <v>1155</v>
      </c>
      <c r="C143" s="66" t="s">
        <v>876</v>
      </c>
      <c r="D143" s="66" t="s">
        <v>112</v>
      </c>
      <c r="E143" s="51" t="s">
        <v>113</v>
      </c>
      <c r="F143" s="51">
        <v>35</v>
      </c>
      <c r="G143" s="51">
        <v>109</v>
      </c>
      <c r="H143" s="51">
        <v>109</v>
      </c>
      <c r="I143" s="66"/>
      <c r="J143" s="66"/>
      <c r="K143" s="66"/>
      <c r="L143" s="51">
        <f t="shared" si="27"/>
        <v>109</v>
      </c>
      <c r="M143" s="66"/>
      <c r="N143" s="66"/>
      <c r="O143" s="66"/>
      <c r="P143" s="66"/>
      <c r="Q143" s="66"/>
      <c r="R143" s="66"/>
      <c r="S143" s="66"/>
      <c r="T143" s="66"/>
      <c r="U143" s="66"/>
      <c r="V143" s="68">
        <f>R143/L143</f>
        <v>0</v>
      </c>
      <c r="W143" s="51"/>
    </row>
    <row r="144" ht="26" hidden="1" customHeight="1" spans="1:23">
      <c r="A144" s="66"/>
      <c r="B144" s="66"/>
      <c r="C144" s="66"/>
      <c r="D144" s="66"/>
      <c r="E144" s="51" t="s">
        <v>124</v>
      </c>
      <c r="F144" s="51">
        <v>74</v>
      </c>
      <c r="G144" s="51"/>
      <c r="H144" s="51"/>
      <c r="I144" s="66"/>
      <c r="J144" s="66"/>
      <c r="K144" s="66"/>
      <c r="L144" s="51">
        <f t="shared" si="27"/>
        <v>0</v>
      </c>
      <c r="M144" s="66"/>
      <c r="N144" s="66"/>
      <c r="O144" s="66"/>
      <c r="P144" s="66"/>
      <c r="Q144" s="66"/>
      <c r="R144" s="66"/>
      <c r="S144" s="66"/>
      <c r="T144" s="66"/>
      <c r="U144" s="66"/>
      <c r="V144" s="68"/>
      <c r="W144" s="51"/>
    </row>
    <row r="145" ht="36" hidden="1" customHeight="1" spans="1:23">
      <c r="A145" s="51">
        <v>62</v>
      </c>
      <c r="B145" s="52" t="s">
        <v>469</v>
      </c>
      <c r="C145" s="66" t="s">
        <v>1156</v>
      </c>
      <c r="D145" s="52" t="s">
        <v>125</v>
      </c>
      <c r="E145" s="51"/>
      <c r="F145" s="51">
        <v>240</v>
      </c>
      <c r="G145" s="51">
        <v>240</v>
      </c>
      <c r="H145" s="51">
        <v>240</v>
      </c>
      <c r="I145" s="66"/>
      <c r="J145" s="52"/>
      <c r="K145" s="52"/>
      <c r="L145" s="51">
        <f t="shared" si="27"/>
        <v>240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68">
        <f>R145/L145</f>
        <v>0</v>
      </c>
      <c r="W145" s="51"/>
    </row>
    <row r="146" ht="30" hidden="1" customHeight="1" spans="1:23">
      <c r="A146" s="66">
        <v>63</v>
      </c>
      <c r="B146" s="66" t="s">
        <v>1157</v>
      </c>
      <c r="C146" s="66" t="s">
        <v>1158</v>
      </c>
      <c r="D146" s="52" t="s">
        <v>125</v>
      </c>
      <c r="E146" s="51"/>
      <c r="F146" s="51">
        <v>240</v>
      </c>
      <c r="G146" s="51">
        <v>240</v>
      </c>
      <c r="H146" s="51">
        <v>359</v>
      </c>
      <c r="I146" s="66"/>
      <c r="J146" s="52"/>
      <c r="K146" s="52"/>
      <c r="L146" s="51">
        <f t="shared" si="27"/>
        <v>240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68">
        <f>R146/L146</f>
        <v>0</v>
      </c>
      <c r="W146" s="51"/>
    </row>
    <row r="147" ht="26" hidden="1" customHeight="1" spans="1:23">
      <c r="A147" s="66"/>
      <c r="B147" s="66"/>
      <c r="C147" s="66"/>
      <c r="D147" s="52" t="s">
        <v>112</v>
      </c>
      <c r="E147" s="52" t="s">
        <v>113</v>
      </c>
      <c r="F147" s="51">
        <v>45</v>
      </c>
      <c r="G147" s="51">
        <v>119</v>
      </c>
      <c r="H147" s="51"/>
      <c r="I147" s="66"/>
      <c r="J147" s="52"/>
      <c r="K147" s="52"/>
      <c r="L147" s="51">
        <f t="shared" si="27"/>
        <v>119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68">
        <f>R147/L147</f>
        <v>0</v>
      </c>
      <c r="W147" s="51"/>
    </row>
    <row r="148" ht="26" hidden="1" customHeight="1" spans="1:23">
      <c r="A148" s="66"/>
      <c r="B148" s="66"/>
      <c r="C148" s="66"/>
      <c r="D148" s="52"/>
      <c r="E148" s="52" t="s">
        <v>124</v>
      </c>
      <c r="F148" s="51">
        <v>74</v>
      </c>
      <c r="G148" s="51"/>
      <c r="H148" s="51"/>
      <c r="I148" s="66"/>
      <c r="J148" s="52"/>
      <c r="K148" s="52"/>
      <c r="L148" s="51">
        <f t="shared" si="27"/>
        <v>0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68"/>
      <c r="W148" s="51"/>
    </row>
    <row r="149" ht="30" hidden="1" customHeight="1" spans="1:23">
      <c r="A149" s="66">
        <v>64</v>
      </c>
      <c r="B149" s="66" t="s">
        <v>469</v>
      </c>
      <c r="C149" s="66" t="s">
        <v>1159</v>
      </c>
      <c r="D149" s="52" t="s">
        <v>125</v>
      </c>
      <c r="E149" s="52"/>
      <c r="F149" s="51">
        <v>240</v>
      </c>
      <c r="G149" s="51">
        <v>240</v>
      </c>
      <c r="H149" s="51">
        <v>240</v>
      </c>
      <c r="I149" s="66"/>
      <c r="J149" s="52"/>
      <c r="K149" s="52"/>
      <c r="L149" s="51">
        <f t="shared" si="27"/>
        <v>240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68">
        <f>R149/L149</f>
        <v>0</v>
      </c>
      <c r="W149" s="51"/>
    </row>
    <row r="150" ht="30" hidden="1" customHeight="1" spans="1:23">
      <c r="A150" s="66">
        <v>65</v>
      </c>
      <c r="B150" s="66" t="s">
        <v>469</v>
      </c>
      <c r="C150" s="66" t="s">
        <v>1160</v>
      </c>
      <c r="D150" s="52" t="s">
        <v>125</v>
      </c>
      <c r="E150" s="51"/>
      <c r="F150" s="51">
        <v>240</v>
      </c>
      <c r="G150" s="51">
        <v>240</v>
      </c>
      <c r="H150" s="51">
        <v>359</v>
      </c>
      <c r="I150" s="66"/>
      <c r="J150" s="52"/>
      <c r="K150" s="52"/>
      <c r="L150" s="51">
        <f t="shared" si="27"/>
        <v>240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68">
        <f>R150/L150</f>
        <v>0</v>
      </c>
      <c r="W150" s="51"/>
    </row>
    <row r="151" ht="26" hidden="1" customHeight="1" spans="1:23">
      <c r="A151" s="66"/>
      <c r="B151" s="66"/>
      <c r="C151" s="66"/>
      <c r="D151" s="52" t="s">
        <v>112</v>
      </c>
      <c r="E151" s="52" t="s">
        <v>113</v>
      </c>
      <c r="F151" s="51">
        <v>45</v>
      </c>
      <c r="G151" s="51">
        <v>119</v>
      </c>
      <c r="H151" s="51"/>
      <c r="I151" s="66"/>
      <c r="J151" s="52"/>
      <c r="K151" s="52"/>
      <c r="L151" s="51">
        <f t="shared" si="27"/>
        <v>119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68">
        <f>R151/L151</f>
        <v>0</v>
      </c>
      <c r="W151" s="51"/>
    </row>
    <row r="152" ht="26" hidden="1" customHeight="1" spans="1:23">
      <c r="A152" s="66"/>
      <c r="B152" s="66"/>
      <c r="C152" s="66"/>
      <c r="D152" s="52"/>
      <c r="E152" s="52" t="s">
        <v>124</v>
      </c>
      <c r="F152" s="51">
        <v>74</v>
      </c>
      <c r="G152" s="51"/>
      <c r="H152" s="51"/>
      <c r="I152" s="66"/>
      <c r="J152" s="52"/>
      <c r="K152" s="52"/>
      <c r="L152" s="51">
        <f t="shared" si="27"/>
        <v>0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68"/>
      <c r="W152" s="51"/>
    </row>
    <row r="153" ht="30" hidden="1" customHeight="1" spans="1:23">
      <c r="A153" s="51">
        <v>66</v>
      </c>
      <c r="B153" s="52" t="s">
        <v>1161</v>
      </c>
      <c r="C153" s="66" t="s">
        <v>433</v>
      </c>
      <c r="D153" s="52" t="s">
        <v>125</v>
      </c>
      <c r="E153" s="51"/>
      <c r="F153" s="51">
        <v>10</v>
      </c>
      <c r="G153" s="51">
        <v>10</v>
      </c>
      <c r="H153" s="51">
        <v>10</v>
      </c>
      <c r="I153" s="66"/>
      <c r="J153" s="52"/>
      <c r="K153" s="52"/>
      <c r="L153" s="51">
        <f t="shared" si="27"/>
        <v>10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68">
        <f>R153/L153</f>
        <v>0</v>
      </c>
      <c r="W153" s="51"/>
    </row>
    <row r="154" ht="27" customHeight="1" spans="1:23">
      <c r="A154" s="48" t="s">
        <v>17</v>
      </c>
      <c r="B154" s="50" t="s">
        <v>64</v>
      </c>
      <c r="C154" s="47">
        <v>10</v>
      </c>
      <c r="D154" s="50"/>
      <c r="E154" s="48"/>
      <c r="F154" s="48"/>
      <c r="G154" s="48">
        <f>SUM(G155:G170)</f>
        <v>2358</v>
      </c>
      <c r="H154" s="48">
        <f>SUM(H155:H170)</f>
        <v>2358</v>
      </c>
      <c r="I154" s="48">
        <f t="shared" ref="I154:Q154" si="28">SUM(I155:I170)</f>
        <v>0</v>
      </c>
      <c r="J154" s="48">
        <f t="shared" si="28"/>
        <v>0</v>
      </c>
      <c r="K154" s="48">
        <f t="shared" si="28"/>
        <v>0</v>
      </c>
      <c r="L154" s="48">
        <f t="shared" si="28"/>
        <v>2358</v>
      </c>
      <c r="M154" s="48"/>
      <c r="N154" s="48"/>
      <c r="O154" s="48"/>
      <c r="P154" s="48"/>
      <c r="Q154" s="48"/>
      <c r="R154" s="48">
        <f>SUM(R155:R170)</f>
        <v>0</v>
      </c>
      <c r="S154" s="50"/>
      <c r="T154" s="50"/>
      <c r="U154" s="50"/>
      <c r="V154" s="67">
        <f>R154/L154</f>
        <v>0</v>
      </c>
      <c r="W154" s="51"/>
    </row>
    <row r="155" ht="30" hidden="1" customHeight="1" spans="1:23">
      <c r="A155" s="66">
        <v>67</v>
      </c>
      <c r="B155" s="66" t="s">
        <v>459</v>
      </c>
      <c r="C155" s="66" t="s">
        <v>1162</v>
      </c>
      <c r="D155" s="52" t="s">
        <v>125</v>
      </c>
      <c r="E155" s="51"/>
      <c r="F155" s="51">
        <v>240</v>
      </c>
      <c r="G155" s="51">
        <v>240</v>
      </c>
      <c r="H155" s="51">
        <v>349</v>
      </c>
      <c r="I155" s="66"/>
      <c r="J155" s="52"/>
      <c r="K155" s="52"/>
      <c r="L155" s="51">
        <f t="shared" ref="L155:L170" si="29">G155+J155+K155</f>
        <v>240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68">
        <f>R155/L155</f>
        <v>0</v>
      </c>
      <c r="W155" s="51"/>
    </row>
    <row r="156" ht="26" hidden="1" customHeight="1" spans="1:23">
      <c r="A156" s="66"/>
      <c r="B156" s="66"/>
      <c r="C156" s="66"/>
      <c r="D156" s="52" t="s">
        <v>112</v>
      </c>
      <c r="E156" s="52" t="s">
        <v>113</v>
      </c>
      <c r="F156" s="51">
        <v>35</v>
      </c>
      <c r="G156" s="51">
        <v>109</v>
      </c>
      <c r="H156" s="51"/>
      <c r="I156" s="66"/>
      <c r="J156" s="52"/>
      <c r="K156" s="52"/>
      <c r="L156" s="51">
        <f t="shared" si="29"/>
        <v>109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68">
        <f>R156/L156</f>
        <v>0</v>
      </c>
      <c r="W156" s="51"/>
    </row>
    <row r="157" ht="26" hidden="1" customHeight="1" spans="1:23">
      <c r="A157" s="66"/>
      <c r="B157" s="66"/>
      <c r="C157" s="66"/>
      <c r="D157" s="52"/>
      <c r="E157" s="52" t="s">
        <v>124</v>
      </c>
      <c r="F157" s="51">
        <v>74</v>
      </c>
      <c r="G157" s="51"/>
      <c r="H157" s="51"/>
      <c r="I157" s="66"/>
      <c r="J157" s="52"/>
      <c r="K157" s="52"/>
      <c r="L157" s="51">
        <f t="shared" si="29"/>
        <v>0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68"/>
      <c r="W157" s="51"/>
    </row>
    <row r="158" ht="30" hidden="1" customHeight="1" spans="1:23">
      <c r="A158" s="51">
        <v>68</v>
      </c>
      <c r="B158" s="52" t="s">
        <v>459</v>
      </c>
      <c r="C158" s="66" t="s">
        <v>1163</v>
      </c>
      <c r="D158" s="52" t="s">
        <v>125</v>
      </c>
      <c r="E158" s="51"/>
      <c r="F158" s="51">
        <v>240</v>
      </c>
      <c r="G158" s="51">
        <v>240</v>
      </c>
      <c r="H158" s="51">
        <v>349</v>
      </c>
      <c r="I158" s="66"/>
      <c r="J158" s="52"/>
      <c r="K158" s="52"/>
      <c r="L158" s="51">
        <f t="shared" si="29"/>
        <v>240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68">
        <f>R158/L158</f>
        <v>0</v>
      </c>
      <c r="W158" s="51"/>
    </row>
    <row r="159" ht="26" hidden="1" customHeight="1" spans="1:23">
      <c r="A159" s="51"/>
      <c r="B159" s="52"/>
      <c r="C159" s="66"/>
      <c r="D159" s="52" t="s">
        <v>112</v>
      </c>
      <c r="E159" s="52" t="s">
        <v>113</v>
      </c>
      <c r="F159" s="51">
        <v>35</v>
      </c>
      <c r="G159" s="51">
        <v>109</v>
      </c>
      <c r="H159" s="51"/>
      <c r="I159" s="66"/>
      <c r="J159" s="52"/>
      <c r="K159" s="52"/>
      <c r="L159" s="51">
        <f t="shared" si="29"/>
        <v>109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68">
        <f>R159/L159</f>
        <v>0</v>
      </c>
      <c r="W159" s="51"/>
    </row>
    <row r="160" ht="26" hidden="1" customHeight="1" spans="1:23">
      <c r="A160" s="51"/>
      <c r="B160" s="52"/>
      <c r="C160" s="66"/>
      <c r="D160" s="52"/>
      <c r="E160" s="52" t="s">
        <v>124</v>
      </c>
      <c r="F160" s="51">
        <v>74</v>
      </c>
      <c r="G160" s="51"/>
      <c r="H160" s="51"/>
      <c r="I160" s="66"/>
      <c r="J160" s="52"/>
      <c r="K160" s="52"/>
      <c r="L160" s="51">
        <f t="shared" si="29"/>
        <v>0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68"/>
      <c r="W160" s="51"/>
    </row>
    <row r="161" ht="35" hidden="1" customHeight="1" spans="1:23">
      <c r="A161" s="51">
        <v>69</v>
      </c>
      <c r="B161" s="52" t="s">
        <v>893</v>
      </c>
      <c r="C161" s="66" t="s">
        <v>1164</v>
      </c>
      <c r="D161" s="52" t="s">
        <v>125</v>
      </c>
      <c r="E161" s="51"/>
      <c r="F161" s="51">
        <v>240</v>
      </c>
      <c r="G161" s="51">
        <v>240</v>
      </c>
      <c r="H161" s="51">
        <v>240</v>
      </c>
      <c r="I161" s="66"/>
      <c r="J161" s="52"/>
      <c r="K161" s="52"/>
      <c r="L161" s="51">
        <f t="shared" si="29"/>
        <v>240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68">
        <f t="shared" ref="V161:V166" si="30">R161/L161</f>
        <v>0</v>
      </c>
      <c r="W161" s="51"/>
    </row>
    <row r="162" ht="35" hidden="1" customHeight="1" spans="1:23">
      <c r="A162" s="51">
        <v>70</v>
      </c>
      <c r="B162" s="52" t="s">
        <v>1165</v>
      </c>
      <c r="C162" s="66" t="s">
        <v>1166</v>
      </c>
      <c r="D162" s="52" t="s">
        <v>125</v>
      </c>
      <c r="E162" s="51"/>
      <c r="F162" s="51">
        <v>240</v>
      </c>
      <c r="G162" s="51">
        <v>240</v>
      </c>
      <c r="H162" s="51">
        <v>240</v>
      </c>
      <c r="I162" s="66"/>
      <c r="J162" s="52"/>
      <c r="K162" s="52"/>
      <c r="L162" s="51">
        <f t="shared" si="29"/>
        <v>240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68">
        <f t="shared" si="30"/>
        <v>0</v>
      </c>
      <c r="W162" s="51"/>
    </row>
    <row r="163" ht="35" hidden="1" customHeight="1" spans="1:23">
      <c r="A163" s="51">
        <v>71</v>
      </c>
      <c r="B163" s="52" t="s">
        <v>358</v>
      </c>
      <c r="C163" s="66" t="s">
        <v>1167</v>
      </c>
      <c r="D163" s="52" t="s">
        <v>125</v>
      </c>
      <c r="E163" s="51"/>
      <c r="F163" s="51">
        <v>240</v>
      </c>
      <c r="G163" s="51">
        <v>240</v>
      </c>
      <c r="H163" s="51">
        <v>240</v>
      </c>
      <c r="I163" s="66"/>
      <c r="J163" s="52"/>
      <c r="K163" s="52"/>
      <c r="L163" s="51">
        <f t="shared" si="29"/>
        <v>240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68">
        <f t="shared" si="30"/>
        <v>0</v>
      </c>
      <c r="W163" s="51"/>
    </row>
    <row r="164" ht="35" hidden="1" customHeight="1" spans="1:23">
      <c r="A164" s="51">
        <v>72</v>
      </c>
      <c r="B164" s="52" t="s">
        <v>486</v>
      </c>
      <c r="C164" s="66" t="s">
        <v>490</v>
      </c>
      <c r="D164" s="52" t="s">
        <v>155</v>
      </c>
      <c r="E164" s="51"/>
      <c r="F164" s="51">
        <v>26</v>
      </c>
      <c r="G164" s="51">
        <v>26</v>
      </c>
      <c r="H164" s="51">
        <v>26</v>
      </c>
      <c r="I164" s="66"/>
      <c r="J164" s="52"/>
      <c r="K164" s="52"/>
      <c r="L164" s="51">
        <f t="shared" si="29"/>
        <v>26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68">
        <f t="shared" si="30"/>
        <v>0</v>
      </c>
      <c r="W164" s="51"/>
    </row>
    <row r="165" ht="30" hidden="1" customHeight="1" spans="1:23">
      <c r="A165" s="66">
        <v>73</v>
      </c>
      <c r="B165" s="66" t="s">
        <v>1168</v>
      </c>
      <c r="C165" s="66" t="s">
        <v>1169</v>
      </c>
      <c r="D165" s="52" t="s">
        <v>125</v>
      </c>
      <c r="E165" s="51"/>
      <c r="F165" s="51">
        <v>240</v>
      </c>
      <c r="G165" s="51">
        <v>240</v>
      </c>
      <c r="H165" s="51">
        <v>349</v>
      </c>
      <c r="I165" s="66"/>
      <c r="J165" s="52"/>
      <c r="K165" s="52"/>
      <c r="L165" s="51">
        <f t="shared" si="29"/>
        <v>240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68">
        <f t="shared" si="30"/>
        <v>0</v>
      </c>
      <c r="W165" s="51"/>
    </row>
    <row r="166" ht="26" hidden="1" customHeight="1" spans="1:23">
      <c r="A166" s="66"/>
      <c r="B166" s="66"/>
      <c r="C166" s="66"/>
      <c r="D166" s="52" t="s">
        <v>112</v>
      </c>
      <c r="E166" s="52" t="s">
        <v>113</v>
      </c>
      <c r="F166" s="51">
        <v>35</v>
      </c>
      <c r="G166" s="51">
        <v>109</v>
      </c>
      <c r="H166" s="51"/>
      <c r="I166" s="66"/>
      <c r="J166" s="52"/>
      <c r="K166" s="52"/>
      <c r="L166" s="51">
        <f t="shared" si="29"/>
        <v>109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68">
        <f t="shared" si="30"/>
        <v>0</v>
      </c>
      <c r="W166" s="51"/>
    </row>
    <row r="167" ht="26" hidden="1" customHeight="1" spans="1:23">
      <c r="A167" s="66"/>
      <c r="B167" s="66"/>
      <c r="C167" s="66"/>
      <c r="D167" s="52"/>
      <c r="E167" s="52" t="s">
        <v>124</v>
      </c>
      <c r="F167" s="51">
        <v>74</v>
      </c>
      <c r="G167" s="51"/>
      <c r="H167" s="51"/>
      <c r="I167" s="66"/>
      <c r="J167" s="52"/>
      <c r="K167" s="52"/>
      <c r="L167" s="51">
        <f t="shared" si="29"/>
        <v>0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68"/>
      <c r="W167" s="51"/>
    </row>
    <row r="168" ht="39" hidden="1" customHeight="1" spans="1:23">
      <c r="A168" s="51">
        <v>74</v>
      </c>
      <c r="B168" s="52" t="s">
        <v>469</v>
      </c>
      <c r="C168" s="66" t="s">
        <v>1170</v>
      </c>
      <c r="D168" s="52" t="s">
        <v>125</v>
      </c>
      <c r="E168" s="51"/>
      <c r="F168" s="51">
        <v>240</v>
      </c>
      <c r="G168" s="51">
        <v>240</v>
      </c>
      <c r="H168" s="51">
        <v>240</v>
      </c>
      <c r="I168" s="66"/>
      <c r="J168" s="52"/>
      <c r="K168" s="52"/>
      <c r="L168" s="51">
        <f t="shared" si="29"/>
        <v>240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68">
        <f t="shared" ref="V168:V176" si="31">R168/L168</f>
        <v>0</v>
      </c>
      <c r="W168" s="51"/>
    </row>
    <row r="169" ht="39" hidden="1" customHeight="1" spans="1:23">
      <c r="A169" s="51">
        <v>75</v>
      </c>
      <c r="B169" s="52" t="s">
        <v>358</v>
      </c>
      <c r="C169" s="66" t="s">
        <v>483</v>
      </c>
      <c r="D169" s="52" t="s">
        <v>125</v>
      </c>
      <c r="E169" s="51"/>
      <c r="F169" s="51">
        <v>85</v>
      </c>
      <c r="G169" s="51">
        <v>85</v>
      </c>
      <c r="H169" s="51">
        <v>85</v>
      </c>
      <c r="I169" s="66"/>
      <c r="J169" s="52"/>
      <c r="K169" s="52"/>
      <c r="L169" s="51">
        <f t="shared" si="29"/>
        <v>85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68">
        <f t="shared" si="31"/>
        <v>0</v>
      </c>
      <c r="W169" s="51"/>
    </row>
    <row r="170" ht="39" hidden="1" customHeight="1" spans="1:23">
      <c r="A170" s="51">
        <v>76</v>
      </c>
      <c r="B170" s="52" t="s">
        <v>466</v>
      </c>
      <c r="C170" s="66" t="s">
        <v>1171</v>
      </c>
      <c r="D170" s="52" t="s">
        <v>125</v>
      </c>
      <c r="E170" s="51"/>
      <c r="F170" s="51">
        <v>240</v>
      </c>
      <c r="G170" s="51">
        <v>240</v>
      </c>
      <c r="H170" s="51">
        <v>240</v>
      </c>
      <c r="I170" s="66"/>
      <c r="J170" s="52"/>
      <c r="K170" s="52"/>
      <c r="L170" s="51">
        <f t="shared" si="29"/>
        <v>240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68">
        <f t="shared" si="31"/>
        <v>0</v>
      </c>
      <c r="W170" s="51"/>
    </row>
    <row r="171" ht="27" customHeight="1" spans="1:23">
      <c r="A171" s="48" t="s">
        <v>20</v>
      </c>
      <c r="B171" s="50" t="s">
        <v>66</v>
      </c>
      <c r="C171" s="47">
        <v>2</v>
      </c>
      <c r="D171" s="50"/>
      <c r="E171" s="48"/>
      <c r="F171" s="48"/>
      <c r="G171" s="48">
        <f>G172+G173</f>
        <v>450</v>
      </c>
      <c r="H171" s="48">
        <f>H172+H173</f>
        <v>450</v>
      </c>
      <c r="I171" s="48">
        <f t="shared" ref="I171:Q171" si="32">I172+I173</f>
        <v>0</v>
      </c>
      <c r="J171" s="48">
        <f t="shared" si="32"/>
        <v>0</v>
      </c>
      <c r="K171" s="48">
        <f t="shared" si="32"/>
        <v>0</v>
      </c>
      <c r="L171" s="48">
        <f t="shared" si="32"/>
        <v>450</v>
      </c>
      <c r="M171" s="48"/>
      <c r="N171" s="48"/>
      <c r="O171" s="48"/>
      <c r="P171" s="48"/>
      <c r="Q171" s="48"/>
      <c r="R171" s="48">
        <f>R172+R173</f>
        <v>84</v>
      </c>
      <c r="S171" s="50"/>
      <c r="T171" s="50"/>
      <c r="U171" s="50"/>
      <c r="V171" s="67">
        <f t="shared" si="31"/>
        <v>0.186666666666667</v>
      </c>
      <c r="W171" s="51"/>
    </row>
    <row r="172" ht="42" hidden="1" customHeight="1" spans="1:23">
      <c r="A172" s="51">
        <v>77</v>
      </c>
      <c r="B172" s="52" t="s">
        <v>1165</v>
      </c>
      <c r="C172" s="66" t="s">
        <v>1172</v>
      </c>
      <c r="D172" s="52" t="s">
        <v>125</v>
      </c>
      <c r="E172" s="51"/>
      <c r="F172" s="51">
        <v>240</v>
      </c>
      <c r="G172" s="51">
        <v>240</v>
      </c>
      <c r="H172" s="51">
        <v>240</v>
      </c>
      <c r="I172" s="66"/>
      <c r="J172" s="52"/>
      <c r="K172" s="52"/>
      <c r="L172" s="51">
        <f>G172+J172+K172</f>
        <v>240</v>
      </c>
      <c r="M172" s="52"/>
      <c r="N172" s="52"/>
      <c r="O172" s="52"/>
      <c r="P172" s="52"/>
      <c r="Q172" s="52"/>
      <c r="R172" s="52">
        <v>84</v>
      </c>
      <c r="S172" s="52"/>
      <c r="T172" s="52"/>
      <c r="U172" s="52"/>
      <c r="V172" s="68">
        <f t="shared" si="31"/>
        <v>0.35</v>
      </c>
      <c r="W172" s="51"/>
    </row>
    <row r="173" ht="42" hidden="1" customHeight="1" spans="1:23">
      <c r="A173" s="51">
        <v>78</v>
      </c>
      <c r="B173" s="52" t="s">
        <v>1165</v>
      </c>
      <c r="C173" s="66" t="s">
        <v>1173</v>
      </c>
      <c r="D173" s="52" t="s">
        <v>125</v>
      </c>
      <c r="E173" s="51"/>
      <c r="F173" s="51">
        <v>210</v>
      </c>
      <c r="G173" s="51">
        <v>210</v>
      </c>
      <c r="H173" s="51">
        <v>210</v>
      </c>
      <c r="I173" s="66"/>
      <c r="J173" s="52"/>
      <c r="K173" s="52"/>
      <c r="L173" s="51">
        <f>G173+J173+K173</f>
        <v>210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68">
        <f t="shared" si="31"/>
        <v>0</v>
      </c>
      <c r="W173" s="51"/>
    </row>
    <row r="174" ht="27" customHeight="1" spans="1:23">
      <c r="A174" s="48"/>
      <c r="B174" s="49" t="s">
        <v>1174</v>
      </c>
      <c r="C174" s="47">
        <f t="shared" ref="C174:H174" si="33">C175+C183+C185</f>
        <v>6</v>
      </c>
      <c r="D174" s="47"/>
      <c r="E174" s="47"/>
      <c r="F174" s="47"/>
      <c r="G174" s="47">
        <f t="shared" si="33"/>
        <v>1638</v>
      </c>
      <c r="H174" s="47">
        <f t="shared" si="33"/>
        <v>1638</v>
      </c>
      <c r="I174" s="47">
        <f t="shared" ref="I174:Q174" si="34">I175+I183+I185</f>
        <v>0</v>
      </c>
      <c r="J174" s="47">
        <f t="shared" si="34"/>
        <v>0</v>
      </c>
      <c r="K174" s="47">
        <f t="shared" si="34"/>
        <v>0</v>
      </c>
      <c r="L174" s="47">
        <f t="shared" si="34"/>
        <v>1638</v>
      </c>
      <c r="M174" s="47"/>
      <c r="N174" s="47"/>
      <c r="O174" s="47"/>
      <c r="P174" s="47"/>
      <c r="Q174" s="47"/>
      <c r="R174" s="47">
        <f>R175+R183+R185</f>
        <v>0</v>
      </c>
      <c r="S174" s="47"/>
      <c r="T174" s="47"/>
      <c r="U174" s="47"/>
      <c r="V174" s="65">
        <f t="shared" si="31"/>
        <v>0</v>
      </c>
      <c r="W174" s="66"/>
    </row>
    <row r="175" ht="27" customHeight="1" spans="1:23">
      <c r="A175" s="48" t="s">
        <v>13</v>
      </c>
      <c r="B175" s="50" t="s">
        <v>18</v>
      </c>
      <c r="C175" s="47">
        <v>3</v>
      </c>
      <c r="D175" s="50"/>
      <c r="E175" s="48"/>
      <c r="F175" s="48"/>
      <c r="G175" s="48">
        <f>SUM(G176:G182)</f>
        <v>938</v>
      </c>
      <c r="H175" s="48">
        <f>SUM(H176:H182)</f>
        <v>938</v>
      </c>
      <c r="I175" s="48">
        <f t="shared" ref="I175:Q175" si="35">SUM(I176:I182)</f>
        <v>0</v>
      </c>
      <c r="J175" s="48">
        <f t="shared" si="35"/>
        <v>0</v>
      </c>
      <c r="K175" s="48">
        <f t="shared" si="35"/>
        <v>0</v>
      </c>
      <c r="L175" s="48">
        <f t="shared" si="35"/>
        <v>938</v>
      </c>
      <c r="M175" s="48"/>
      <c r="N175" s="48"/>
      <c r="O175" s="48"/>
      <c r="P175" s="48"/>
      <c r="Q175" s="48"/>
      <c r="R175" s="48">
        <f>SUM(R176:R182)</f>
        <v>0</v>
      </c>
      <c r="S175" s="50"/>
      <c r="T175" s="50"/>
      <c r="U175" s="50"/>
      <c r="V175" s="67">
        <f t="shared" si="31"/>
        <v>0</v>
      </c>
      <c r="W175" s="51"/>
    </row>
    <row r="176" ht="26" hidden="1" customHeight="1" spans="1:23">
      <c r="A176" s="51">
        <v>79</v>
      </c>
      <c r="B176" s="52" t="s">
        <v>683</v>
      </c>
      <c r="C176" s="52" t="s">
        <v>1175</v>
      </c>
      <c r="D176" s="52" t="s">
        <v>112</v>
      </c>
      <c r="E176" s="52" t="s">
        <v>113</v>
      </c>
      <c r="F176" s="51">
        <v>45</v>
      </c>
      <c r="G176" s="51">
        <v>119</v>
      </c>
      <c r="H176" s="52">
        <v>339</v>
      </c>
      <c r="I176" s="52"/>
      <c r="J176" s="52"/>
      <c r="K176" s="52"/>
      <c r="L176" s="51">
        <f t="shared" ref="L176:L182" si="36">G176+J176+K176</f>
        <v>119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68">
        <f t="shared" si="31"/>
        <v>0</v>
      </c>
      <c r="W176" s="51"/>
    </row>
    <row r="177" ht="26" hidden="1" customHeight="1" spans="1:23">
      <c r="A177" s="51"/>
      <c r="B177" s="52"/>
      <c r="C177" s="52"/>
      <c r="D177" s="51"/>
      <c r="E177" s="52" t="s">
        <v>124</v>
      </c>
      <c r="F177" s="51">
        <v>74</v>
      </c>
      <c r="G177" s="51"/>
      <c r="H177" s="52"/>
      <c r="I177" s="52"/>
      <c r="J177" s="51"/>
      <c r="K177" s="51"/>
      <c r="L177" s="51">
        <f t="shared" si="36"/>
        <v>0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68"/>
      <c r="W177" s="51"/>
    </row>
    <row r="178" ht="30" hidden="1" customHeight="1" spans="1:23">
      <c r="A178" s="51"/>
      <c r="B178" s="52"/>
      <c r="C178" s="52"/>
      <c r="D178" s="52" t="s">
        <v>125</v>
      </c>
      <c r="E178" s="52"/>
      <c r="F178" s="51">
        <v>220</v>
      </c>
      <c r="G178" s="51">
        <v>220</v>
      </c>
      <c r="H178" s="52"/>
      <c r="I178" s="52"/>
      <c r="J178" s="52"/>
      <c r="K178" s="52"/>
      <c r="L178" s="51">
        <f t="shared" si="36"/>
        <v>220</v>
      </c>
      <c r="M178" s="47">
        <v>2019.5</v>
      </c>
      <c r="N178" s="47">
        <v>2019.8</v>
      </c>
      <c r="O178" s="47" t="s">
        <v>1176</v>
      </c>
      <c r="P178" s="47">
        <v>2019.12</v>
      </c>
      <c r="Q178" s="47" t="s">
        <v>1177</v>
      </c>
      <c r="R178" s="47">
        <v>0</v>
      </c>
      <c r="S178" s="47" t="s">
        <v>1178</v>
      </c>
      <c r="T178" s="104">
        <v>13508531363</v>
      </c>
      <c r="U178" s="47"/>
      <c r="V178" s="68">
        <f>R178/L178</f>
        <v>0</v>
      </c>
      <c r="W178" s="51"/>
    </row>
    <row r="179" ht="37" hidden="1" customHeight="1" spans="1:23">
      <c r="A179" s="51">
        <v>80</v>
      </c>
      <c r="B179" s="66" t="s">
        <v>674</v>
      </c>
      <c r="C179" s="66" t="s">
        <v>1179</v>
      </c>
      <c r="D179" s="52" t="s">
        <v>125</v>
      </c>
      <c r="E179" s="52"/>
      <c r="F179" s="51">
        <v>240</v>
      </c>
      <c r="G179" s="51">
        <v>240</v>
      </c>
      <c r="H179" s="51">
        <v>240</v>
      </c>
      <c r="I179" s="66"/>
      <c r="J179" s="52"/>
      <c r="K179" s="52"/>
      <c r="L179" s="51">
        <f t="shared" si="36"/>
        <v>240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68">
        <f>R179/L179</f>
        <v>0</v>
      </c>
      <c r="W179" s="51"/>
    </row>
    <row r="180" ht="26" hidden="1" customHeight="1" spans="1:23">
      <c r="A180" s="51">
        <v>81</v>
      </c>
      <c r="B180" s="52" t="s">
        <v>683</v>
      </c>
      <c r="C180" s="66" t="s">
        <v>1180</v>
      </c>
      <c r="D180" s="52" t="s">
        <v>112</v>
      </c>
      <c r="E180" s="52" t="s">
        <v>113</v>
      </c>
      <c r="F180" s="51">
        <v>45</v>
      </c>
      <c r="G180" s="51">
        <v>119</v>
      </c>
      <c r="H180" s="51">
        <v>359</v>
      </c>
      <c r="I180" s="66"/>
      <c r="J180" s="52"/>
      <c r="K180" s="52"/>
      <c r="L180" s="51">
        <f t="shared" si="36"/>
        <v>119</v>
      </c>
      <c r="M180" s="52"/>
      <c r="N180" s="52"/>
      <c r="O180" s="52"/>
      <c r="P180" s="52"/>
      <c r="Q180" s="52"/>
      <c r="R180" s="52"/>
      <c r="S180" s="52"/>
      <c r="T180" s="52"/>
      <c r="U180" s="52"/>
      <c r="V180" s="68">
        <f>R180/L180</f>
        <v>0</v>
      </c>
      <c r="W180" s="51"/>
    </row>
    <row r="181" ht="26" hidden="1" customHeight="1" spans="1:23">
      <c r="A181" s="51"/>
      <c r="B181" s="52"/>
      <c r="C181" s="66"/>
      <c r="D181" s="51"/>
      <c r="E181" s="52" t="s">
        <v>124</v>
      </c>
      <c r="F181" s="51">
        <v>74</v>
      </c>
      <c r="G181" s="51"/>
      <c r="H181" s="51"/>
      <c r="I181" s="66"/>
      <c r="J181" s="51"/>
      <c r="K181" s="51"/>
      <c r="L181" s="51">
        <f t="shared" si="36"/>
        <v>0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68"/>
      <c r="W181" s="51"/>
    </row>
    <row r="182" ht="30" hidden="1" customHeight="1" spans="1:23">
      <c r="A182" s="51"/>
      <c r="B182" s="52"/>
      <c r="C182" s="66"/>
      <c r="D182" s="52" t="s">
        <v>125</v>
      </c>
      <c r="E182" s="52"/>
      <c r="F182" s="51">
        <v>240</v>
      </c>
      <c r="G182" s="51">
        <v>240</v>
      </c>
      <c r="H182" s="51"/>
      <c r="I182" s="66"/>
      <c r="J182" s="52"/>
      <c r="K182" s="52"/>
      <c r="L182" s="51">
        <f t="shared" si="36"/>
        <v>240</v>
      </c>
      <c r="M182" s="103" t="s">
        <v>1181</v>
      </c>
      <c r="N182" s="103" t="s">
        <v>1182</v>
      </c>
      <c r="O182" s="52" t="s">
        <v>1183</v>
      </c>
      <c r="P182" s="103">
        <v>43819</v>
      </c>
      <c r="Q182" s="52" t="s">
        <v>139</v>
      </c>
      <c r="R182" s="52">
        <v>0</v>
      </c>
      <c r="S182" s="52" t="s">
        <v>1184</v>
      </c>
      <c r="T182" s="52">
        <v>18785340888</v>
      </c>
      <c r="U182" s="52"/>
      <c r="V182" s="68">
        <f t="shared" ref="V182:V194" si="37">R182/L182</f>
        <v>0</v>
      </c>
      <c r="W182" s="51"/>
    </row>
    <row r="183" ht="27" customHeight="1" spans="1:23">
      <c r="A183" s="48" t="s">
        <v>15</v>
      </c>
      <c r="B183" s="50" t="s">
        <v>21</v>
      </c>
      <c r="C183" s="47">
        <v>1</v>
      </c>
      <c r="D183" s="50"/>
      <c r="E183" s="50"/>
      <c r="F183" s="48"/>
      <c r="G183" s="48">
        <f>G184</f>
        <v>220</v>
      </c>
      <c r="H183" s="48">
        <f>H184</f>
        <v>220</v>
      </c>
      <c r="I183" s="48">
        <f t="shared" ref="I183:Q183" si="38">I184</f>
        <v>0</v>
      </c>
      <c r="J183" s="48">
        <f t="shared" si="38"/>
        <v>0</v>
      </c>
      <c r="K183" s="48">
        <f t="shared" si="38"/>
        <v>0</v>
      </c>
      <c r="L183" s="48">
        <f t="shared" si="38"/>
        <v>220</v>
      </c>
      <c r="M183" s="48"/>
      <c r="N183" s="48"/>
      <c r="O183" s="48"/>
      <c r="P183" s="48"/>
      <c r="Q183" s="48"/>
      <c r="R183" s="48">
        <f>R184</f>
        <v>0</v>
      </c>
      <c r="S183" s="50"/>
      <c r="T183" s="50"/>
      <c r="U183" s="50"/>
      <c r="V183" s="67">
        <f t="shared" si="37"/>
        <v>0</v>
      </c>
      <c r="W183" s="51"/>
    </row>
    <row r="184" ht="30" hidden="1" customHeight="1" spans="1:23">
      <c r="A184" s="51">
        <v>82</v>
      </c>
      <c r="B184" s="52" t="s">
        <v>1185</v>
      </c>
      <c r="C184" s="66" t="s">
        <v>1186</v>
      </c>
      <c r="D184" s="52" t="s">
        <v>125</v>
      </c>
      <c r="E184" s="52"/>
      <c r="F184" s="51">
        <v>220</v>
      </c>
      <c r="G184" s="51">
        <v>220</v>
      </c>
      <c r="H184" s="51">
        <v>220</v>
      </c>
      <c r="I184" s="66"/>
      <c r="J184" s="52"/>
      <c r="K184" s="52"/>
      <c r="L184" s="51">
        <f>G184+J184+K184</f>
        <v>220</v>
      </c>
      <c r="M184" s="55">
        <v>43709</v>
      </c>
      <c r="N184" s="55">
        <v>43710</v>
      </c>
      <c r="O184" s="52"/>
      <c r="P184" s="55">
        <v>43770</v>
      </c>
      <c r="Q184" s="52"/>
      <c r="R184" s="52">
        <v>0</v>
      </c>
      <c r="S184" s="52"/>
      <c r="T184" s="52"/>
      <c r="U184" s="52"/>
      <c r="V184" s="68">
        <f t="shared" si="37"/>
        <v>0</v>
      </c>
      <c r="W184" s="51"/>
    </row>
    <row r="185" ht="27" customHeight="1" spans="1:23">
      <c r="A185" s="48" t="s">
        <v>17</v>
      </c>
      <c r="B185" s="50" t="s">
        <v>14</v>
      </c>
      <c r="C185" s="47">
        <v>2</v>
      </c>
      <c r="D185" s="50"/>
      <c r="E185" s="50"/>
      <c r="F185" s="48"/>
      <c r="G185" s="48">
        <f>G186+G187</f>
        <v>480</v>
      </c>
      <c r="H185" s="48">
        <f>H186+H187</f>
        <v>480</v>
      </c>
      <c r="I185" s="48">
        <f t="shared" ref="I185:Q185" si="39">I186+I187</f>
        <v>0</v>
      </c>
      <c r="J185" s="48">
        <f t="shared" si="39"/>
        <v>0</v>
      </c>
      <c r="K185" s="48">
        <f t="shared" si="39"/>
        <v>0</v>
      </c>
      <c r="L185" s="48">
        <f t="shared" si="39"/>
        <v>480</v>
      </c>
      <c r="M185" s="48"/>
      <c r="N185" s="48"/>
      <c r="O185" s="48"/>
      <c r="P185" s="48"/>
      <c r="Q185" s="48"/>
      <c r="R185" s="48">
        <f>R186+R187</f>
        <v>0</v>
      </c>
      <c r="S185" s="50"/>
      <c r="T185" s="50"/>
      <c r="U185" s="50"/>
      <c r="V185" s="67">
        <f t="shared" si="37"/>
        <v>0</v>
      </c>
      <c r="W185" s="51"/>
    </row>
    <row r="186" ht="30" hidden="1" customHeight="1" spans="1:23">
      <c r="A186" s="51">
        <v>83</v>
      </c>
      <c r="B186" s="52" t="s">
        <v>236</v>
      </c>
      <c r="C186" s="66" t="s">
        <v>1187</v>
      </c>
      <c r="D186" s="52" t="s">
        <v>125</v>
      </c>
      <c r="E186" s="52"/>
      <c r="F186" s="51">
        <v>240</v>
      </c>
      <c r="G186" s="51">
        <v>240</v>
      </c>
      <c r="H186" s="51">
        <v>240</v>
      </c>
      <c r="I186" s="66"/>
      <c r="J186" s="52"/>
      <c r="K186" s="52"/>
      <c r="L186" s="51">
        <f>G186+J186+K186</f>
        <v>240</v>
      </c>
      <c r="M186" s="58">
        <v>43508</v>
      </c>
      <c r="N186" s="55">
        <v>43586</v>
      </c>
      <c r="O186" s="52" t="s">
        <v>142</v>
      </c>
      <c r="P186" s="55">
        <v>43647</v>
      </c>
      <c r="Q186" s="52" t="s">
        <v>1188</v>
      </c>
      <c r="R186" s="52">
        <v>0</v>
      </c>
      <c r="S186" s="52" t="s">
        <v>1189</v>
      </c>
      <c r="T186" s="52">
        <v>13849870593</v>
      </c>
      <c r="U186" s="52"/>
      <c r="V186" s="68">
        <f t="shared" si="37"/>
        <v>0</v>
      </c>
      <c r="W186" s="51"/>
    </row>
    <row r="187" ht="30" hidden="1" customHeight="1" spans="1:23">
      <c r="A187" s="51">
        <v>84</v>
      </c>
      <c r="B187" s="52" t="s">
        <v>236</v>
      </c>
      <c r="C187" s="66" t="s">
        <v>1190</v>
      </c>
      <c r="D187" s="52" t="s">
        <v>125</v>
      </c>
      <c r="E187" s="52"/>
      <c r="F187" s="51">
        <v>240</v>
      </c>
      <c r="G187" s="51">
        <v>240</v>
      </c>
      <c r="H187" s="51">
        <v>240</v>
      </c>
      <c r="I187" s="66"/>
      <c r="J187" s="52"/>
      <c r="K187" s="52"/>
      <c r="L187" s="51">
        <f>G187+J187+K187</f>
        <v>240</v>
      </c>
      <c r="M187" s="58">
        <v>43540</v>
      </c>
      <c r="N187" s="55">
        <v>43647</v>
      </c>
      <c r="O187" s="52" t="s">
        <v>142</v>
      </c>
      <c r="P187" s="55">
        <v>43800</v>
      </c>
      <c r="Q187" s="52" t="s">
        <v>1188</v>
      </c>
      <c r="R187" s="52">
        <v>0</v>
      </c>
      <c r="S187" s="52" t="s">
        <v>1189</v>
      </c>
      <c r="T187" s="52">
        <v>13849870593</v>
      </c>
      <c r="U187" s="52" t="s">
        <v>1191</v>
      </c>
      <c r="V187" s="68">
        <f t="shared" si="37"/>
        <v>0</v>
      </c>
      <c r="W187" s="51"/>
    </row>
    <row r="188" ht="27" customHeight="1" spans="1:23">
      <c r="A188" s="48"/>
      <c r="B188" s="49" t="s">
        <v>1192</v>
      </c>
      <c r="C188" s="48">
        <f t="shared" ref="C188:H188" si="40">C189+C191+C193</f>
        <v>6</v>
      </c>
      <c r="D188" s="48"/>
      <c r="E188" s="48"/>
      <c r="F188" s="48"/>
      <c r="G188" s="48">
        <f t="shared" si="40"/>
        <v>1831</v>
      </c>
      <c r="H188" s="48">
        <f t="shared" si="40"/>
        <v>1831</v>
      </c>
      <c r="I188" s="48">
        <f t="shared" ref="I188:Q188" si="41">I189+I191+I193</f>
        <v>0</v>
      </c>
      <c r="J188" s="48">
        <f t="shared" si="41"/>
        <v>0</v>
      </c>
      <c r="K188" s="48">
        <f t="shared" si="41"/>
        <v>0</v>
      </c>
      <c r="L188" s="48">
        <f t="shared" si="41"/>
        <v>1831</v>
      </c>
      <c r="M188" s="48"/>
      <c r="N188" s="48"/>
      <c r="O188" s="48"/>
      <c r="P188" s="48"/>
      <c r="Q188" s="48"/>
      <c r="R188" s="48">
        <f>R189+R191+R193</f>
        <v>240</v>
      </c>
      <c r="S188" s="47"/>
      <c r="T188" s="47"/>
      <c r="U188" s="47"/>
      <c r="V188" s="67">
        <f t="shared" si="37"/>
        <v>0.131075914800655</v>
      </c>
      <c r="W188" s="51"/>
    </row>
    <row r="189" ht="27" customHeight="1" spans="1:23">
      <c r="A189" s="48" t="s">
        <v>13</v>
      </c>
      <c r="B189" s="50" t="s">
        <v>45</v>
      </c>
      <c r="C189" s="47">
        <v>1</v>
      </c>
      <c r="D189" s="50"/>
      <c r="E189" s="50"/>
      <c r="F189" s="48"/>
      <c r="G189" s="48">
        <f>G190</f>
        <v>240</v>
      </c>
      <c r="H189" s="48">
        <f>H190</f>
        <v>240</v>
      </c>
      <c r="I189" s="48">
        <f t="shared" ref="I189:Q189" si="42">I190</f>
        <v>0</v>
      </c>
      <c r="J189" s="48">
        <f t="shared" si="42"/>
        <v>0</v>
      </c>
      <c r="K189" s="48">
        <f t="shared" si="42"/>
        <v>0</v>
      </c>
      <c r="L189" s="48">
        <f t="shared" si="42"/>
        <v>240</v>
      </c>
      <c r="M189" s="48"/>
      <c r="N189" s="48"/>
      <c r="O189" s="48"/>
      <c r="P189" s="48"/>
      <c r="Q189" s="48"/>
      <c r="R189" s="48">
        <f>R190</f>
        <v>0</v>
      </c>
      <c r="S189" s="47"/>
      <c r="T189" s="47"/>
      <c r="U189" s="47"/>
      <c r="V189" s="67">
        <f t="shared" si="37"/>
        <v>0</v>
      </c>
      <c r="W189" s="51"/>
    </row>
    <row r="190" ht="39" hidden="1" customHeight="1" spans="1:23">
      <c r="A190" s="51">
        <v>85</v>
      </c>
      <c r="B190" s="52" t="s">
        <v>511</v>
      </c>
      <c r="C190" s="102" t="s">
        <v>1193</v>
      </c>
      <c r="D190" s="52" t="s">
        <v>125</v>
      </c>
      <c r="E190" s="52"/>
      <c r="F190" s="51">
        <v>240</v>
      </c>
      <c r="G190" s="51">
        <v>240</v>
      </c>
      <c r="H190" s="51">
        <v>240</v>
      </c>
      <c r="I190" s="102"/>
      <c r="J190" s="52"/>
      <c r="K190" s="52"/>
      <c r="L190" s="51">
        <f>G190+J190+K190</f>
        <v>240</v>
      </c>
      <c r="M190" s="58">
        <v>43481</v>
      </c>
      <c r="N190" s="58">
        <v>43544</v>
      </c>
      <c r="O190" s="66" t="s">
        <v>101</v>
      </c>
      <c r="P190" s="58">
        <v>43573</v>
      </c>
      <c r="Q190" s="66" t="s">
        <v>246</v>
      </c>
      <c r="R190" s="66">
        <v>0</v>
      </c>
      <c r="S190" s="66" t="s">
        <v>1194</v>
      </c>
      <c r="T190" s="66">
        <v>13985455990</v>
      </c>
      <c r="U190" s="66"/>
      <c r="V190" s="68">
        <f t="shared" si="37"/>
        <v>0</v>
      </c>
      <c r="W190" s="51"/>
    </row>
    <row r="191" ht="27" customHeight="1" spans="1:23">
      <c r="A191" s="48" t="s">
        <v>15</v>
      </c>
      <c r="B191" s="50" t="s">
        <v>44</v>
      </c>
      <c r="C191" s="47">
        <v>1</v>
      </c>
      <c r="D191" s="50"/>
      <c r="E191" s="50"/>
      <c r="F191" s="48"/>
      <c r="G191" s="48">
        <f>G192</f>
        <v>240</v>
      </c>
      <c r="H191" s="48">
        <f>H192</f>
        <v>240</v>
      </c>
      <c r="I191" s="48">
        <f t="shared" ref="I191:Q191" si="43">I192</f>
        <v>0</v>
      </c>
      <c r="J191" s="48">
        <f t="shared" si="43"/>
        <v>0</v>
      </c>
      <c r="K191" s="48">
        <f t="shared" si="43"/>
        <v>0</v>
      </c>
      <c r="L191" s="48">
        <f t="shared" si="43"/>
        <v>240</v>
      </c>
      <c r="M191" s="48"/>
      <c r="N191" s="48"/>
      <c r="O191" s="48"/>
      <c r="P191" s="48"/>
      <c r="Q191" s="48"/>
      <c r="R191" s="48">
        <f>R192</f>
        <v>240</v>
      </c>
      <c r="S191" s="47"/>
      <c r="T191" s="47"/>
      <c r="U191" s="47"/>
      <c r="V191" s="67">
        <f t="shared" si="37"/>
        <v>1</v>
      </c>
      <c r="W191" s="51" t="s">
        <v>39</v>
      </c>
    </row>
    <row r="192" ht="36" hidden="1" customHeight="1" spans="1:23">
      <c r="A192" s="51">
        <v>86</v>
      </c>
      <c r="B192" s="52" t="s">
        <v>511</v>
      </c>
      <c r="C192" s="66" t="s">
        <v>1195</v>
      </c>
      <c r="D192" s="52" t="s">
        <v>125</v>
      </c>
      <c r="E192" s="52"/>
      <c r="F192" s="51">
        <v>240</v>
      </c>
      <c r="G192" s="51">
        <v>240</v>
      </c>
      <c r="H192" s="51">
        <v>240</v>
      </c>
      <c r="I192" s="66"/>
      <c r="J192" s="52"/>
      <c r="K192" s="52"/>
      <c r="L192" s="51">
        <f>G192+J192+K192</f>
        <v>240</v>
      </c>
      <c r="M192" s="55">
        <v>43466</v>
      </c>
      <c r="N192" s="55">
        <v>43466</v>
      </c>
      <c r="O192" s="66" t="s">
        <v>1196</v>
      </c>
      <c r="P192" s="55">
        <v>43405</v>
      </c>
      <c r="Q192" s="66" t="s">
        <v>139</v>
      </c>
      <c r="R192" s="66">
        <v>240</v>
      </c>
      <c r="S192" s="66" t="s">
        <v>1197</v>
      </c>
      <c r="T192" s="66">
        <v>13027821555</v>
      </c>
      <c r="U192" s="66"/>
      <c r="V192" s="68">
        <f t="shared" si="37"/>
        <v>1</v>
      </c>
      <c r="W192" s="51"/>
    </row>
    <row r="193" ht="27" customHeight="1" spans="1:23">
      <c r="A193" s="48" t="s">
        <v>17</v>
      </c>
      <c r="B193" s="50" t="s">
        <v>43</v>
      </c>
      <c r="C193" s="47">
        <v>4</v>
      </c>
      <c r="D193" s="50"/>
      <c r="E193" s="50"/>
      <c r="F193" s="48"/>
      <c r="G193" s="48">
        <f>SUM(G194:G205)</f>
        <v>1351</v>
      </c>
      <c r="H193" s="48">
        <f>SUM(H194:H205)</f>
        <v>1351</v>
      </c>
      <c r="I193" s="48">
        <f t="shared" ref="I193:Q193" si="44">SUM(I194:I205)</f>
        <v>0</v>
      </c>
      <c r="J193" s="48">
        <f t="shared" si="44"/>
        <v>0</v>
      </c>
      <c r="K193" s="48">
        <f t="shared" si="44"/>
        <v>0</v>
      </c>
      <c r="L193" s="48">
        <f t="shared" si="44"/>
        <v>1351</v>
      </c>
      <c r="M193" s="48"/>
      <c r="N193" s="48"/>
      <c r="O193" s="48"/>
      <c r="P193" s="48"/>
      <c r="Q193" s="48"/>
      <c r="R193" s="48">
        <f>SUM(R194:R205)</f>
        <v>0</v>
      </c>
      <c r="S193" s="47"/>
      <c r="T193" s="47"/>
      <c r="U193" s="47"/>
      <c r="V193" s="67">
        <f t="shared" si="37"/>
        <v>0</v>
      </c>
      <c r="W193" s="51"/>
    </row>
    <row r="194" ht="26" hidden="1" customHeight="1" spans="1:23">
      <c r="A194" s="51">
        <v>87</v>
      </c>
      <c r="B194" s="52" t="s">
        <v>1198</v>
      </c>
      <c r="C194" s="66" t="s">
        <v>1199</v>
      </c>
      <c r="D194" s="52" t="s">
        <v>112</v>
      </c>
      <c r="E194" s="52" t="s">
        <v>113</v>
      </c>
      <c r="F194" s="51">
        <v>45</v>
      </c>
      <c r="G194" s="51">
        <v>119</v>
      </c>
      <c r="H194" s="51">
        <v>339</v>
      </c>
      <c r="I194" s="66"/>
      <c r="J194" s="52"/>
      <c r="K194" s="52"/>
      <c r="L194" s="51">
        <f t="shared" ref="L194:L205" si="45">G194+J194+K194</f>
        <v>119</v>
      </c>
      <c r="M194" s="66"/>
      <c r="N194" s="66" t="s">
        <v>1200</v>
      </c>
      <c r="O194" s="66"/>
      <c r="P194" s="55">
        <v>43800</v>
      </c>
      <c r="Q194" s="66"/>
      <c r="R194" s="66">
        <v>0</v>
      </c>
      <c r="S194" s="66" t="s">
        <v>1201</v>
      </c>
      <c r="T194" s="66">
        <v>15985431488</v>
      </c>
      <c r="U194" s="66"/>
      <c r="V194" s="68">
        <f t="shared" si="37"/>
        <v>0</v>
      </c>
      <c r="W194" s="51"/>
    </row>
    <row r="195" ht="26" hidden="1" customHeight="1" spans="1:23">
      <c r="A195" s="51"/>
      <c r="B195" s="52"/>
      <c r="C195" s="66"/>
      <c r="D195" s="51"/>
      <c r="E195" s="52" t="s">
        <v>124</v>
      </c>
      <c r="F195" s="51">
        <v>74</v>
      </c>
      <c r="G195" s="51"/>
      <c r="H195" s="51"/>
      <c r="I195" s="66"/>
      <c r="J195" s="51"/>
      <c r="K195" s="51"/>
      <c r="L195" s="51">
        <f t="shared" si="45"/>
        <v>0</v>
      </c>
      <c r="M195" s="66"/>
      <c r="N195" s="66"/>
      <c r="O195" s="66"/>
      <c r="P195" s="66"/>
      <c r="Q195" s="66"/>
      <c r="R195" s="66"/>
      <c r="S195" s="66"/>
      <c r="T195" s="66"/>
      <c r="U195" s="66"/>
      <c r="V195" s="68"/>
      <c r="W195" s="51"/>
    </row>
    <row r="196" ht="30" hidden="1" customHeight="1" spans="1:23">
      <c r="A196" s="51"/>
      <c r="B196" s="52"/>
      <c r="C196" s="66"/>
      <c r="D196" s="52" t="s">
        <v>125</v>
      </c>
      <c r="E196" s="52"/>
      <c r="F196" s="51">
        <v>220</v>
      </c>
      <c r="G196" s="51">
        <v>220</v>
      </c>
      <c r="H196" s="51"/>
      <c r="I196" s="66"/>
      <c r="J196" s="52"/>
      <c r="K196" s="52"/>
      <c r="L196" s="51">
        <f t="shared" si="45"/>
        <v>220</v>
      </c>
      <c r="M196" s="66" t="s">
        <v>1202</v>
      </c>
      <c r="N196" s="66" t="s">
        <v>1203</v>
      </c>
      <c r="O196" s="66"/>
      <c r="P196" s="55">
        <v>43800</v>
      </c>
      <c r="Q196" s="66" t="s">
        <v>1204</v>
      </c>
      <c r="R196" s="66">
        <v>0</v>
      </c>
      <c r="S196" s="66" t="s">
        <v>1201</v>
      </c>
      <c r="T196" s="66">
        <v>15985431488</v>
      </c>
      <c r="U196" s="66"/>
      <c r="V196" s="68">
        <f>R196/L196</f>
        <v>0</v>
      </c>
      <c r="W196" s="51"/>
    </row>
    <row r="197" ht="26" hidden="1" customHeight="1" spans="1:23">
      <c r="A197" s="51">
        <v>88</v>
      </c>
      <c r="B197" s="52" t="s">
        <v>1198</v>
      </c>
      <c r="C197" s="66" t="s">
        <v>1205</v>
      </c>
      <c r="D197" s="52" t="s">
        <v>112</v>
      </c>
      <c r="E197" s="52" t="s">
        <v>113</v>
      </c>
      <c r="F197" s="51">
        <v>45</v>
      </c>
      <c r="G197" s="51">
        <v>119</v>
      </c>
      <c r="H197" s="51">
        <v>339</v>
      </c>
      <c r="I197" s="66"/>
      <c r="J197" s="52"/>
      <c r="K197" s="52"/>
      <c r="L197" s="51">
        <f t="shared" si="45"/>
        <v>119</v>
      </c>
      <c r="M197" s="66"/>
      <c r="N197" s="66" t="s">
        <v>1200</v>
      </c>
      <c r="O197" s="66"/>
      <c r="P197" s="55">
        <v>43800</v>
      </c>
      <c r="Q197" s="66"/>
      <c r="R197" s="66">
        <v>0</v>
      </c>
      <c r="S197" s="66" t="s">
        <v>1201</v>
      </c>
      <c r="T197" s="66">
        <v>15985431488</v>
      </c>
      <c r="U197" s="66"/>
      <c r="V197" s="68">
        <f>R197/L197</f>
        <v>0</v>
      </c>
      <c r="W197" s="51"/>
    </row>
    <row r="198" ht="26" hidden="1" customHeight="1" spans="1:23">
      <c r="A198" s="51"/>
      <c r="B198" s="52"/>
      <c r="C198" s="66"/>
      <c r="D198" s="51"/>
      <c r="E198" s="52" t="s">
        <v>124</v>
      </c>
      <c r="F198" s="51">
        <v>74</v>
      </c>
      <c r="G198" s="51"/>
      <c r="H198" s="51"/>
      <c r="I198" s="66"/>
      <c r="J198" s="51"/>
      <c r="K198" s="51"/>
      <c r="L198" s="51">
        <f t="shared" si="45"/>
        <v>0</v>
      </c>
      <c r="M198" s="66"/>
      <c r="N198" s="66"/>
      <c r="O198" s="66"/>
      <c r="P198" s="66"/>
      <c r="Q198" s="66"/>
      <c r="R198" s="66"/>
      <c r="S198" s="66"/>
      <c r="T198" s="66"/>
      <c r="U198" s="66"/>
      <c r="V198" s="68"/>
      <c r="W198" s="51"/>
    </row>
    <row r="199" ht="30" hidden="1" customHeight="1" spans="1:23">
      <c r="A199" s="51"/>
      <c r="B199" s="52"/>
      <c r="C199" s="66"/>
      <c r="D199" s="52" t="s">
        <v>125</v>
      </c>
      <c r="E199" s="52"/>
      <c r="F199" s="51">
        <v>220</v>
      </c>
      <c r="G199" s="51">
        <v>220</v>
      </c>
      <c r="H199" s="51"/>
      <c r="I199" s="66"/>
      <c r="J199" s="52"/>
      <c r="K199" s="52"/>
      <c r="L199" s="51">
        <f t="shared" si="45"/>
        <v>220</v>
      </c>
      <c r="M199" s="66" t="s">
        <v>1202</v>
      </c>
      <c r="N199" s="66" t="s">
        <v>1203</v>
      </c>
      <c r="O199" s="66"/>
      <c r="P199" s="55">
        <v>43800</v>
      </c>
      <c r="Q199" s="66" t="s">
        <v>1204</v>
      </c>
      <c r="R199" s="66">
        <v>0</v>
      </c>
      <c r="S199" s="66" t="s">
        <v>1201</v>
      </c>
      <c r="T199" s="66">
        <v>15985431488</v>
      </c>
      <c r="U199" s="66"/>
      <c r="V199" s="68">
        <f>R199/L199</f>
        <v>0</v>
      </c>
      <c r="W199" s="51"/>
    </row>
    <row r="200" ht="26" hidden="1" customHeight="1" spans="1:23">
      <c r="A200" s="51">
        <v>89</v>
      </c>
      <c r="B200" s="52" t="s">
        <v>1198</v>
      </c>
      <c r="C200" s="66" t="s">
        <v>1206</v>
      </c>
      <c r="D200" s="52" t="s">
        <v>112</v>
      </c>
      <c r="E200" s="52" t="s">
        <v>113</v>
      </c>
      <c r="F200" s="51">
        <v>45</v>
      </c>
      <c r="G200" s="51">
        <v>119</v>
      </c>
      <c r="H200" s="51">
        <v>339</v>
      </c>
      <c r="I200" s="66"/>
      <c r="J200" s="52"/>
      <c r="K200" s="52"/>
      <c r="L200" s="51">
        <f t="shared" si="45"/>
        <v>119</v>
      </c>
      <c r="M200" s="66"/>
      <c r="N200" s="66" t="s">
        <v>1200</v>
      </c>
      <c r="O200" s="66"/>
      <c r="P200" s="55">
        <v>43800</v>
      </c>
      <c r="Q200" s="66"/>
      <c r="R200" s="66">
        <v>0</v>
      </c>
      <c r="S200" s="66" t="s">
        <v>1201</v>
      </c>
      <c r="T200" s="66">
        <v>15985431488</v>
      </c>
      <c r="U200" s="66"/>
      <c r="V200" s="68">
        <f>R200/L200</f>
        <v>0</v>
      </c>
      <c r="W200" s="51"/>
    </row>
    <row r="201" ht="26" hidden="1" customHeight="1" spans="1:23">
      <c r="A201" s="51"/>
      <c r="B201" s="52"/>
      <c r="C201" s="66"/>
      <c r="D201" s="51"/>
      <c r="E201" s="52" t="s">
        <v>124</v>
      </c>
      <c r="F201" s="51">
        <v>74</v>
      </c>
      <c r="G201" s="51"/>
      <c r="H201" s="51"/>
      <c r="I201" s="66"/>
      <c r="J201" s="51"/>
      <c r="K201" s="51"/>
      <c r="L201" s="51">
        <f t="shared" si="45"/>
        <v>0</v>
      </c>
      <c r="M201" s="66"/>
      <c r="N201" s="66"/>
      <c r="O201" s="66"/>
      <c r="P201" s="66"/>
      <c r="Q201" s="66"/>
      <c r="R201" s="66"/>
      <c r="S201" s="66"/>
      <c r="T201" s="66"/>
      <c r="U201" s="66"/>
      <c r="V201" s="68"/>
      <c r="W201" s="51"/>
    </row>
    <row r="202" ht="30" hidden="1" customHeight="1" spans="1:23">
      <c r="A202" s="51"/>
      <c r="B202" s="52"/>
      <c r="C202" s="66"/>
      <c r="D202" s="52" t="s">
        <v>125</v>
      </c>
      <c r="E202" s="52"/>
      <c r="F202" s="51">
        <v>220</v>
      </c>
      <c r="G202" s="51">
        <v>220</v>
      </c>
      <c r="H202" s="51"/>
      <c r="I202" s="66"/>
      <c r="J202" s="52"/>
      <c r="K202" s="52"/>
      <c r="L202" s="51">
        <f t="shared" si="45"/>
        <v>220</v>
      </c>
      <c r="M202" s="66" t="s">
        <v>1202</v>
      </c>
      <c r="N202" s="66" t="s">
        <v>1203</v>
      </c>
      <c r="O202" s="66"/>
      <c r="P202" s="55">
        <v>43800</v>
      </c>
      <c r="Q202" s="66" t="s">
        <v>1204</v>
      </c>
      <c r="R202" s="66">
        <v>0</v>
      </c>
      <c r="S202" s="66" t="s">
        <v>1201</v>
      </c>
      <c r="T202" s="66">
        <v>15985431488</v>
      </c>
      <c r="U202" s="66"/>
      <c r="V202" s="68">
        <f>R202/L202</f>
        <v>0</v>
      </c>
      <c r="W202" s="51"/>
    </row>
    <row r="203" ht="26" hidden="1" customHeight="1" spans="1:23">
      <c r="A203" s="51">
        <v>90</v>
      </c>
      <c r="B203" s="52" t="s">
        <v>1198</v>
      </c>
      <c r="C203" s="66" t="s">
        <v>1207</v>
      </c>
      <c r="D203" s="52" t="s">
        <v>112</v>
      </c>
      <c r="E203" s="52" t="s">
        <v>113</v>
      </c>
      <c r="F203" s="51">
        <v>45</v>
      </c>
      <c r="G203" s="51">
        <v>119</v>
      </c>
      <c r="H203" s="51">
        <v>334</v>
      </c>
      <c r="I203" s="66"/>
      <c r="J203" s="52"/>
      <c r="K203" s="52"/>
      <c r="L203" s="51">
        <f t="shared" si="45"/>
        <v>119</v>
      </c>
      <c r="M203" s="66"/>
      <c r="N203" s="66" t="s">
        <v>1208</v>
      </c>
      <c r="O203" s="66"/>
      <c r="P203" s="55">
        <v>43800</v>
      </c>
      <c r="Q203" s="66"/>
      <c r="R203" s="66">
        <v>0</v>
      </c>
      <c r="S203" s="66" t="s">
        <v>1201</v>
      </c>
      <c r="T203" s="66">
        <v>15985431488</v>
      </c>
      <c r="U203" s="66"/>
      <c r="V203" s="68">
        <f>R203/L203</f>
        <v>0</v>
      </c>
      <c r="W203" s="51"/>
    </row>
    <row r="204" ht="26" hidden="1" customHeight="1" spans="1:23">
      <c r="A204" s="51"/>
      <c r="B204" s="52"/>
      <c r="C204" s="66"/>
      <c r="D204" s="51"/>
      <c r="E204" s="52" t="s">
        <v>124</v>
      </c>
      <c r="F204" s="51">
        <v>74</v>
      </c>
      <c r="G204" s="51"/>
      <c r="H204" s="51"/>
      <c r="I204" s="66"/>
      <c r="J204" s="51"/>
      <c r="K204" s="51"/>
      <c r="L204" s="51">
        <f t="shared" si="45"/>
        <v>0</v>
      </c>
      <c r="M204" s="66"/>
      <c r="N204" s="66"/>
      <c r="O204" s="66"/>
      <c r="P204" s="66"/>
      <c r="Q204" s="66"/>
      <c r="R204" s="66"/>
      <c r="S204" s="66"/>
      <c r="T204" s="66"/>
      <c r="U204" s="66"/>
      <c r="V204" s="68"/>
      <c r="W204" s="51"/>
    </row>
    <row r="205" ht="30" hidden="1" customHeight="1" spans="1:23">
      <c r="A205" s="51"/>
      <c r="B205" s="52"/>
      <c r="C205" s="66"/>
      <c r="D205" s="52" t="s">
        <v>125</v>
      </c>
      <c r="E205" s="52"/>
      <c r="F205" s="51">
        <v>215</v>
      </c>
      <c r="G205" s="51">
        <v>215</v>
      </c>
      <c r="H205" s="51"/>
      <c r="I205" s="66"/>
      <c r="J205" s="52"/>
      <c r="K205" s="52"/>
      <c r="L205" s="51">
        <f t="shared" si="45"/>
        <v>215</v>
      </c>
      <c r="M205" s="66" t="s">
        <v>1202</v>
      </c>
      <c r="N205" s="66" t="s">
        <v>1209</v>
      </c>
      <c r="O205" s="66"/>
      <c r="P205" s="55">
        <v>43800</v>
      </c>
      <c r="Q205" s="66" t="s">
        <v>1204</v>
      </c>
      <c r="R205" s="66">
        <v>0</v>
      </c>
      <c r="S205" s="66" t="s">
        <v>1201</v>
      </c>
      <c r="T205" s="66">
        <v>15985431488</v>
      </c>
      <c r="U205" s="66"/>
      <c r="V205" s="68">
        <f t="shared" ref="V205:V217" si="46">R205/L205</f>
        <v>0</v>
      </c>
      <c r="W205" s="51"/>
    </row>
    <row r="206" ht="27" customHeight="1" spans="1:23">
      <c r="A206" s="48"/>
      <c r="B206" s="49" t="s">
        <v>1210</v>
      </c>
      <c r="C206" s="47">
        <f t="shared" ref="C206:H206" si="47">C207</f>
        <v>3</v>
      </c>
      <c r="D206" s="47"/>
      <c r="E206" s="47"/>
      <c r="F206" s="47"/>
      <c r="G206" s="47">
        <f t="shared" si="47"/>
        <v>660</v>
      </c>
      <c r="H206" s="47">
        <f t="shared" si="47"/>
        <v>660</v>
      </c>
      <c r="I206" s="47">
        <f t="shared" ref="I206:Q206" si="48">I207</f>
        <v>0</v>
      </c>
      <c r="J206" s="47">
        <f t="shared" si="48"/>
        <v>0</v>
      </c>
      <c r="K206" s="47">
        <f t="shared" si="48"/>
        <v>0</v>
      </c>
      <c r="L206" s="47">
        <f t="shared" si="48"/>
        <v>660</v>
      </c>
      <c r="M206" s="47"/>
      <c r="N206" s="47"/>
      <c r="O206" s="47"/>
      <c r="P206" s="47"/>
      <c r="Q206" s="47"/>
      <c r="R206" s="47">
        <f>R207</f>
        <v>0</v>
      </c>
      <c r="S206" s="47"/>
      <c r="T206" s="47"/>
      <c r="U206" s="47"/>
      <c r="V206" s="65">
        <f t="shared" si="46"/>
        <v>0</v>
      </c>
      <c r="W206" s="66"/>
    </row>
    <row r="207" ht="27" customHeight="1" spans="1:23">
      <c r="A207" s="48" t="s">
        <v>13</v>
      </c>
      <c r="B207" s="50" t="s">
        <v>47</v>
      </c>
      <c r="C207" s="47">
        <v>3</v>
      </c>
      <c r="D207" s="50"/>
      <c r="E207" s="50"/>
      <c r="F207" s="48"/>
      <c r="G207" s="48">
        <f>SUM(G208:G210)</f>
        <v>660</v>
      </c>
      <c r="H207" s="48">
        <f>SUM(H208:H210)</f>
        <v>660</v>
      </c>
      <c r="I207" s="48">
        <f t="shared" ref="I207:Q207" si="49">SUM(I208:I210)</f>
        <v>0</v>
      </c>
      <c r="J207" s="48">
        <f t="shared" si="49"/>
        <v>0</v>
      </c>
      <c r="K207" s="48">
        <f t="shared" si="49"/>
        <v>0</v>
      </c>
      <c r="L207" s="48">
        <f t="shared" si="49"/>
        <v>660</v>
      </c>
      <c r="M207" s="48"/>
      <c r="N207" s="48"/>
      <c r="O207" s="48"/>
      <c r="P207" s="48"/>
      <c r="Q207" s="48"/>
      <c r="R207" s="48">
        <f>SUM(R208:R210)</f>
        <v>0</v>
      </c>
      <c r="S207" s="50"/>
      <c r="T207" s="50"/>
      <c r="U207" s="50"/>
      <c r="V207" s="67">
        <f t="shared" si="46"/>
        <v>0</v>
      </c>
      <c r="W207" s="51"/>
    </row>
    <row r="208" ht="30" hidden="1" customHeight="1" spans="1:23">
      <c r="A208" s="51">
        <v>91</v>
      </c>
      <c r="B208" s="66" t="s">
        <v>803</v>
      </c>
      <c r="C208" s="66" t="s">
        <v>1211</v>
      </c>
      <c r="D208" s="52" t="s">
        <v>125</v>
      </c>
      <c r="E208" s="52"/>
      <c r="F208" s="51">
        <v>220</v>
      </c>
      <c r="G208" s="51">
        <v>220</v>
      </c>
      <c r="H208" s="51">
        <v>220</v>
      </c>
      <c r="I208" s="66"/>
      <c r="J208" s="52"/>
      <c r="K208" s="52"/>
      <c r="L208" s="51">
        <f>G208+J208+K208</f>
        <v>220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68">
        <f t="shared" si="46"/>
        <v>0</v>
      </c>
      <c r="W208" s="51"/>
    </row>
    <row r="209" ht="30" hidden="1" customHeight="1" spans="1:23">
      <c r="A209" s="51">
        <v>92</v>
      </c>
      <c r="B209" s="66" t="s">
        <v>803</v>
      </c>
      <c r="C209" s="66" t="s">
        <v>1212</v>
      </c>
      <c r="D209" s="52" t="s">
        <v>125</v>
      </c>
      <c r="E209" s="52"/>
      <c r="F209" s="51">
        <v>220</v>
      </c>
      <c r="G209" s="51">
        <v>220</v>
      </c>
      <c r="H209" s="51">
        <v>220</v>
      </c>
      <c r="I209" s="66"/>
      <c r="J209" s="52"/>
      <c r="K209" s="52"/>
      <c r="L209" s="51">
        <f>G209+J209+K209</f>
        <v>220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68">
        <f t="shared" si="46"/>
        <v>0</v>
      </c>
      <c r="W209" s="51"/>
    </row>
    <row r="210" ht="48" hidden="1" customHeight="1" spans="1:23">
      <c r="A210" s="51">
        <v>93</v>
      </c>
      <c r="B210" s="105" t="s">
        <v>1213</v>
      </c>
      <c r="C210" s="105" t="s">
        <v>1214</v>
      </c>
      <c r="D210" s="52" t="s">
        <v>125</v>
      </c>
      <c r="E210" s="52"/>
      <c r="F210" s="51">
        <v>220</v>
      </c>
      <c r="G210" s="51">
        <v>220</v>
      </c>
      <c r="H210" s="51">
        <v>220</v>
      </c>
      <c r="I210" s="105"/>
      <c r="J210" s="52"/>
      <c r="K210" s="52"/>
      <c r="L210" s="51">
        <f>G210+J210+K210</f>
        <v>220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68">
        <f t="shared" si="46"/>
        <v>0</v>
      </c>
      <c r="W210" s="51"/>
    </row>
    <row r="211" ht="27" customHeight="1" spans="1:23">
      <c r="A211" s="48"/>
      <c r="B211" s="49" t="s">
        <v>1215</v>
      </c>
      <c r="C211" s="48">
        <f t="shared" ref="C211:H211" si="50">C212+C215+C221+C228+C238+C240</f>
        <v>15</v>
      </c>
      <c r="D211" s="48"/>
      <c r="E211" s="48"/>
      <c r="F211" s="48"/>
      <c r="G211" s="48">
        <f t="shared" si="50"/>
        <v>3690</v>
      </c>
      <c r="H211" s="48">
        <f t="shared" si="50"/>
        <v>3690</v>
      </c>
      <c r="I211" s="48">
        <f t="shared" ref="I211:Q211" si="51">I212+I215+I221+I228+I238+I240</f>
        <v>0</v>
      </c>
      <c r="J211" s="48">
        <f t="shared" si="51"/>
        <v>0</v>
      </c>
      <c r="K211" s="48">
        <f t="shared" si="51"/>
        <v>0</v>
      </c>
      <c r="L211" s="48">
        <f t="shared" si="51"/>
        <v>3690</v>
      </c>
      <c r="M211" s="48"/>
      <c r="N211" s="48"/>
      <c r="O211" s="48"/>
      <c r="P211" s="48"/>
      <c r="Q211" s="48"/>
      <c r="R211" s="48">
        <f>R212+R215+R221+R228+R238+R240</f>
        <v>0</v>
      </c>
      <c r="S211" s="48"/>
      <c r="T211" s="48"/>
      <c r="U211" s="48"/>
      <c r="V211" s="67">
        <f t="shared" si="46"/>
        <v>0</v>
      </c>
      <c r="W211" s="51"/>
    </row>
    <row r="212" ht="27" customHeight="1" spans="1:23">
      <c r="A212" s="50" t="s">
        <v>13</v>
      </c>
      <c r="B212" s="50" t="s">
        <v>1216</v>
      </c>
      <c r="C212" s="47">
        <v>2</v>
      </c>
      <c r="D212" s="50"/>
      <c r="E212" s="50"/>
      <c r="F212" s="48"/>
      <c r="G212" s="48">
        <f>G213+G214</f>
        <v>480</v>
      </c>
      <c r="H212" s="48">
        <f>H213+H214</f>
        <v>480</v>
      </c>
      <c r="I212" s="48">
        <f t="shared" ref="I212:Q212" si="52">I213+I214</f>
        <v>0</v>
      </c>
      <c r="J212" s="48">
        <f t="shared" si="52"/>
        <v>0</v>
      </c>
      <c r="K212" s="48">
        <f t="shared" si="52"/>
        <v>0</v>
      </c>
      <c r="L212" s="48">
        <f t="shared" si="52"/>
        <v>480</v>
      </c>
      <c r="M212" s="48"/>
      <c r="N212" s="48"/>
      <c r="O212" s="48"/>
      <c r="P212" s="48"/>
      <c r="Q212" s="48"/>
      <c r="R212" s="48">
        <f>R213+R214</f>
        <v>0</v>
      </c>
      <c r="S212" s="50"/>
      <c r="T212" s="50"/>
      <c r="U212" s="50"/>
      <c r="V212" s="67">
        <f t="shared" si="46"/>
        <v>0</v>
      </c>
      <c r="W212" s="51"/>
    </row>
    <row r="213" ht="40" hidden="1" customHeight="1" spans="1:23">
      <c r="A213" s="52">
        <v>94</v>
      </c>
      <c r="B213" s="66" t="s">
        <v>980</v>
      </c>
      <c r="C213" s="66" t="s">
        <v>1217</v>
      </c>
      <c r="D213" s="52" t="s">
        <v>125</v>
      </c>
      <c r="E213" s="52"/>
      <c r="F213" s="51">
        <v>240</v>
      </c>
      <c r="G213" s="51">
        <v>240</v>
      </c>
      <c r="H213" s="51">
        <v>240</v>
      </c>
      <c r="I213" s="66"/>
      <c r="J213" s="52"/>
      <c r="K213" s="52"/>
      <c r="L213" s="51">
        <f>G213+J213+K213</f>
        <v>240</v>
      </c>
      <c r="M213" s="55">
        <v>43374</v>
      </c>
      <c r="N213" s="55">
        <v>43405</v>
      </c>
      <c r="O213" s="52" t="s">
        <v>1218</v>
      </c>
      <c r="P213" s="52"/>
      <c r="Q213" s="52" t="s">
        <v>1219</v>
      </c>
      <c r="R213" s="52">
        <v>0</v>
      </c>
      <c r="S213" s="52" t="s">
        <v>1220</v>
      </c>
      <c r="T213" s="52">
        <v>15085563628</v>
      </c>
      <c r="U213" s="52"/>
      <c r="V213" s="68">
        <f t="shared" si="46"/>
        <v>0</v>
      </c>
      <c r="W213" s="51"/>
    </row>
    <row r="214" ht="40" hidden="1" customHeight="1" spans="1:23">
      <c r="A214" s="52">
        <v>95</v>
      </c>
      <c r="B214" s="66" t="s">
        <v>851</v>
      </c>
      <c r="C214" s="66" t="s">
        <v>1221</v>
      </c>
      <c r="D214" s="52" t="s">
        <v>125</v>
      </c>
      <c r="E214" s="52"/>
      <c r="F214" s="51">
        <v>240</v>
      </c>
      <c r="G214" s="51">
        <v>240</v>
      </c>
      <c r="H214" s="51">
        <v>240</v>
      </c>
      <c r="I214" s="66"/>
      <c r="J214" s="52"/>
      <c r="K214" s="52"/>
      <c r="L214" s="51">
        <f>G214+J214+K214</f>
        <v>240</v>
      </c>
      <c r="M214" s="52" t="s">
        <v>1222</v>
      </c>
      <c r="N214" s="52"/>
      <c r="O214" s="52"/>
      <c r="P214" s="52"/>
      <c r="Q214" s="52"/>
      <c r="R214" s="52"/>
      <c r="S214" s="52"/>
      <c r="T214" s="52"/>
      <c r="U214" s="52"/>
      <c r="V214" s="68">
        <f t="shared" si="46"/>
        <v>0</v>
      </c>
      <c r="W214" s="51"/>
    </row>
    <row r="215" ht="27" customHeight="1" spans="1:23">
      <c r="A215" s="50" t="s">
        <v>15</v>
      </c>
      <c r="B215" s="47" t="s">
        <v>57</v>
      </c>
      <c r="C215" s="47">
        <v>3</v>
      </c>
      <c r="D215" s="50"/>
      <c r="E215" s="50"/>
      <c r="F215" s="48"/>
      <c r="G215" s="48">
        <f>SUM(G216:G220)</f>
        <v>819</v>
      </c>
      <c r="H215" s="48">
        <f>SUM(H216:H220)</f>
        <v>819</v>
      </c>
      <c r="I215" s="48">
        <f t="shared" ref="I215:Q215" si="53">SUM(I216:I220)</f>
        <v>0</v>
      </c>
      <c r="J215" s="48">
        <f t="shared" si="53"/>
        <v>0</v>
      </c>
      <c r="K215" s="48">
        <f t="shared" si="53"/>
        <v>0</v>
      </c>
      <c r="L215" s="48">
        <f t="shared" si="53"/>
        <v>819</v>
      </c>
      <c r="M215" s="48"/>
      <c r="N215" s="48"/>
      <c r="O215" s="48"/>
      <c r="P215" s="48"/>
      <c r="Q215" s="48"/>
      <c r="R215" s="48">
        <f>SUM(R216:R220)</f>
        <v>0</v>
      </c>
      <c r="S215" s="50"/>
      <c r="T215" s="50"/>
      <c r="U215" s="50"/>
      <c r="V215" s="67">
        <f t="shared" si="46"/>
        <v>0</v>
      </c>
      <c r="W215" s="51"/>
    </row>
    <row r="216" ht="30" hidden="1" customHeight="1" spans="1:23">
      <c r="A216" s="52">
        <v>96</v>
      </c>
      <c r="B216" s="66" t="s">
        <v>851</v>
      </c>
      <c r="C216" s="66" t="s">
        <v>1223</v>
      </c>
      <c r="D216" s="52" t="s">
        <v>125</v>
      </c>
      <c r="E216" s="52"/>
      <c r="F216" s="51">
        <v>240</v>
      </c>
      <c r="G216" s="51">
        <v>240</v>
      </c>
      <c r="H216" s="51">
        <v>240</v>
      </c>
      <c r="I216" s="66"/>
      <c r="J216" s="52"/>
      <c r="K216" s="52"/>
      <c r="L216" s="51">
        <f>G216+J216+K216</f>
        <v>240</v>
      </c>
      <c r="M216" s="55">
        <v>43617</v>
      </c>
      <c r="N216" s="55">
        <v>43647</v>
      </c>
      <c r="O216" s="52" t="s">
        <v>1224</v>
      </c>
      <c r="P216" s="55">
        <v>43739</v>
      </c>
      <c r="Q216" s="52" t="s">
        <v>1225</v>
      </c>
      <c r="R216" s="52">
        <v>0</v>
      </c>
      <c r="S216" s="52" t="s">
        <v>309</v>
      </c>
      <c r="T216" s="52">
        <v>15085010888</v>
      </c>
      <c r="U216" s="52"/>
      <c r="V216" s="68">
        <f t="shared" si="46"/>
        <v>0</v>
      </c>
      <c r="W216" s="51"/>
    </row>
    <row r="217" ht="26" hidden="1" customHeight="1" spans="1:23">
      <c r="A217" s="52">
        <v>97</v>
      </c>
      <c r="B217" s="52" t="s">
        <v>851</v>
      </c>
      <c r="C217" s="66" t="s">
        <v>1226</v>
      </c>
      <c r="D217" s="52" t="s">
        <v>112</v>
      </c>
      <c r="E217" s="52" t="s">
        <v>113</v>
      </c>
      <c r="F217" s="51">
        <v>45</v>
      </c>
      <c r="G217" s="51">
        <v>119</v>
      </c>
      <c r="H217" s="51">
        <v>359</v>
      </c>
      <c r="I217" s="66"/>
      <c r="J217" s="52"/>
      <c r="K217" s="52"/>
      <c r="L217" s="51">
        <f>G217+J217+K217</f>
        <v>119</v>
      </c>
      <c r="M217" s="58">
        <v>43575</v>
      </c>
      <c r="N217" s="58">
        <v>43565</v>
      </c>
      <c r="O217" s="52" t="s">
        <v>1224</v>
      </c>
      <c r="P217" s="55">
        <v>43769</v>
      </c>
      <c r="Q217" s="52" t="s">
        <v>1227</v>
      </c>
      <c r="R217" s="72">
        <v>0</v>
      </c>
      <c r="S217" s="72" t="s">
        <v>1228</v>
      </c>
      <c r="T217" s="72">
        <v>15185299977</v>
      </c>
      <c r="U217" s="52"/>
      <c r="V217" s="68">
        <f t="shared" si="46"/>
        <v>0</v>
      </c>
      <c r="W217" s="51"/>
    </row>
    <row r="218" ht="26" hidden="1" customHeight="1" spans="1:23">
      <c r="A218" s="52"/>
      <c r="B218" s="52"/>
      <c r="C218" s="66"/>
      <c r="D218" s="51"/>
      <c r="E218" s="52" t="s">
        <v>124</v>
      </c>
      <c r="F218" s="51">
        <v>74</v>
      </c>
      <c r="G218" s="51"/>
      <c r="H218" s="51"/>
      <c r="I218" s="66"/>
      <c r="J218" s="51"/>
      <c r="K218" s="51"/>
      <c r="L218" s="51">
        <f>G218+J218+K218</f>
        <v>0</v>
      </c>
      <c r="M218" s="51"/>
      <c r="N218" s="51"/>
      <c r="O218" s="51"/>
      <c r="P218" s="51"/>
      <c r="Q218" s="51"/>
      <c r="R218" s="92"/>
      <c r="S218" s="92"/>
      <c r="T218" s="92"/>
      <c r="U218" s="51"/>
      <c r="V218" s="68"/>
      <c r="W218" s="51"/>
    </row>
    <row r="219" ht="30" hidden="1" customHeight="1" spans="1:23">
      <c r="A219" s="52"/>
      <c r="B219" s="52"/>
      <c r="C219" s="66"/>
      <c r="D219" s="52" t="s">
        <v>125</v>
      </c>
      <c r="E219" s="52"/>
      <c r="F219" s="51">
        <v>240</v>
      </c>
      <c r="G219" s="51">
        <v>240</v>
      </c>
      <c r="H219" s="51"/>
      <c r="I219" s="66"/>
      <c r="J219" s="52"/>
      <c r="K219" s="52"/>
      <c r="L219" s="51">
        <f>G219+J219+K219</f>
        <v>240</v>
      </c>
      <c r="M219" s="55" t="s">
        <v>1229</v>
      </c>
      <c r="N219" s="55">
        <v>43586</v>
      </c>
      <c r="O219" s="52" t="s">
        <v>1224</v>
      </c>
      <c r="P219" s="107">
        <v>43830</v>
      </c>
      <c r="Q219" s="52" t="s">
        <v>1230</v>
      </c>
      <c r="R219" s="73"/>
      <c r="S219" s="73"/>
      <c r="T219" s="73"/>
      <c r="U219" s="52"/>
      <c r="V219" s="68">
        <f>R219/L219</f>
        <v>0</v>
      </c>
      <c r="W219" s="51"/>
    </row>
    <row r="220" ht="30" hidden="1" customHeight="1" spans="1:23">
      <c r="A220" s="52">
        <v>98</v>
      </c>
      <c r="B220" s="106" t="s">
        <v>851</v>
      </c>
      <c r="C220" s="106" t="s">
        <v>1231</v>
      </c>
      <c r="D220" s="52" t="s">
        <v>125</v>
      </c>
      <c r="E220" s="52"/>
      <c r="F220" s="51">
        <v>220</v>
      </c>
      <c r="G220" s="51">
        <v>220</v>
      </c>
      <c r="H220" s="51">
        <v>220</v>
      </c>
      <c r="I220" s="106"/>
      <c r="J220" s="52"/>
      <c r="K220" s="52"/>
      <c r="L220" s="51">
        <f>G220+J220+K220</f>
        <v>220</v>
      </c>
      <c r="M220" s="58">
        <v>43575</v>
      </c>
      <c r="N220" s="58">
        <v>43605</v>
      </c>
      <c r="O220" s="108" t="s">
        <v>1232</v>
      </c>
      <c r="P220" s="55">
        <v>43770</v>
      </c>
      <c r="Q220" s="52" t="s">
        <v>1233</v>
      </c>
      <c r="R220" s="52">
        <v>0</v>
      </c>
      <c r="S220" s="52" t="s">
        <v>1234</v>
      </c>
      <c r="T220" s="52">
        <v>13985140611</v>
      </c>
      <c r="U220" s="52"/>
      <c r="V220" s="68">
        <f>R220/L220</f>
        <v>0</v>
      </c>
      <c r="W220" s="51"/>
    </row>
    <row r="221" ht="27" customHeight="1" spans="1:23">
      <c r="A221" s="50" t="s">
        <v>17</v>
      </c>
      <c r="B221" s="50" t="s">
        <v>59</v>
      </c>
      <c r="C221" s="47">
        <v>2</v>
      </c>
      <c r="D221" s="50"/>
      <c r="E221" s="50"/>
      <c r="F221" s="48"/>
      <c r="G221" s="48">
        <f>SUM(G222:G227)</f>
        <v>653</v>
      </c>
      <c r="H221" s="48">
        <f>SUM(H222:H227)</f>
        <v>653</v>
      </c>
      <c r="I221" s="48">
        <f t="shared" ref="I221:Q221" si="54">SUM(I222:I227)</f>
        <v>0</v>
      </c>
      <c r="J221" s="48">
        <f t="shared" si="54"/>
        <v>0</v>
      </c>
      <c r="K221" s="48">
        <f t="shared" si="54"/>
        <v>0</v>
      </c>
      <c r="L221" s="48">
        <f t="shared" si="54"/>
        <v>653</v>
      </c>
      <c r="M221" s="48"/>
      <c r="N221" s="48"/>
      <c r="O221" s="48"/>
      <c r="P221" s="48"/>
      <c r="Q221" s="48"/>
      <c r="R221" s="48">
        <f>SUM(R222:R227)</f>
        <v>0</v>
      </c>
      <c r="S221" s="50"/>
      <c r="T221" s="50"/>
      <c r="U221" s="50"/>
      <c r="V221" s="67">
        <f>R221/L221</f>
        <v>0</v>
      </c>
      <c r="W221" s="51"/>
    </row>
    <row r="222" ht="26" hidden="1" customHeight="1" spans="1:23">
      <c r="A222" s="52">
        <v>99</v>
      </c>
      <c r="B222" s="52" t="s">
        <v>1235</v>
      </c>
      <c r="C222" s="66" t="s">
        <v>1236</v>
      </c>
      <c r="D222" s="52" t="s">
        <v>112</v>
      </c>
      <c r="E222" s="52" t="s">
        <v>113</v>
      </c>
      <c r="F222" s="51">
        <v>35</v>
      </c>
      <c r="G222" s="51">
        <v>109</v>
      </c>
      <c r="H222" s="51">
        <v>349</v>
      </c>
      <c r="I222" s="66"/>
      <c r="J222" s="52"/>
      <c r="K222" s="52"/>
      <c r="L222" s="51">
        <f t="shared" ref="L222:L227" si="55">G222+J222+K222</f>
        <v>109</v>
      </c>
      <c r="M222" s="52"/>
      <c r="N222" s="52"/>
      <c r="O222" s="52"/>
      <c r="P222" s="52" t="s">
        <v>1093</v>
      </c>
      <c r="Q222" s="52"/>
      <c r="R222" s="52"/>
      <c r="S222" s="52" t="s">
        <v>1237</v>
      </c>
      <c r="T222" s="52">
        <v>13595224718</v>
      </c>
      <c r="U222" s="52" t="s">
        <v>1238</v>
      </c>
      <c r="V222" s="68">
        <f>R222/L222</f>
        <v>0</v>
      </c>
      <c r="W222" s="51"/>
    </row>
    <row r="223" ht="26" hidden="1" customHeight="1" spans="1:23">
      <c r="A223" s="52"/>
      <c r="B223" s="52"/>
      <c r="C223" s="66"/>
      <c r="D223" s="51"/>
      <c r="E223" s="52" t="s">
        <v>124</v>
      </c>
      <c r="F223" s="51">
        <v>74</v>
      </c>
      <c r="G223" s="51"/>
      <c r="H223" s="51"/>
      <c r="I223" s="66"/>
      <c r="J223" s="51"/>
      <c r="K223" s="51"/>
      <c r="L223" s="51">
        <f t="shared" si="55"/>
        <v>0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68"/>
      <c r="W223" s="51"/>
    </row>
    <row r="224" ht="30" hidden="1" customHeight="1" spans="1:23">
      <c r="A224" s="52"/>
      <c r="B224" s="52"/>
      <c r="C224" s="66"/>
      <c r="D224" s="52" t="s">
        <v>125</v>
      </c>
      <c r="E224" s="52"/>
      <c r="F224" s="51">
        <v>240</v>
      </c>
      <c r="G224" s="51">
        <v>240</v>
      </c>
      <c r="H224" s="51"/>
      <c r="I224" s="66"/>
      <c r="J224" s="52"/>
      <c r="K224" s="52"/>
      <c r="L224" s="51">
        <f t="shared" si="55"/>
        <v>240</v>
      </c>
      <c r="M224" s="52"/>
      <c r="N224" s="52"/>
      <c r="O224" s="52"/>
      <c r="P224" s="52" t="s">
        <v>1093</v>
      </c>
      <c r="Q224" s="52"/>
      <c r="R224" s="52"/>
      <c r="S224" s="52" t="s">
        <v>1237</v>
      </c>
      <c r="T224" s="52">
        <v>13595224718</v>
      </c>
      <c r="U224" s="52" t="s">
        <v>1239</v>
      </c>
      <c r="V224" s="68">
        <f>R224/L224</f>
        <v>0</v>
      </c>
      <c r="W224" s="51"/>
    </row>
    <row r="225" ht="26" hidden="1" customHeight="1" spans="1:23">
      <c r="A225" s="52">
        <v>100</v>
      </c>
      <c r="B225" s="52" t="s">
        <v>1240</v>
      </c>
      <c r="C225" s="66" t="s">
        <v>1241</v>
      </c>
      <c r="D225" s="52" t="s">
        <v>112</v>
      </c>
      <c r="E225" s="52" t="s">
        <v>113</v>
      </c>
      <c r="F225" s="51">
        <v>35</v>
      </c>
      <c r="G225" s="51">
        <v>109</v>
      </c>
      <c r="H225" s="51">
        <v>304</v>
      </c>
      <c r="I225" s="66"/>
      <c r="J225" s="52"/>
      <c r="K225" s="52"/>
      <c r="L225" s="51">
        <f t="shared" si="55"/>
        <v>109</v>
      </c>
      <c r="M225" s="52" t="s">
        <v>1242</v>
      </c>
      <c r="N225" s="52">
        <v>2019.8</v>
      </c>
      <c r="O225" s="52"/>
      <c r="P225" s="52" t="s">
        <v>1093</v>
      </c>
      <c r="Q225" s="52" t="s">
        <v>1087</v>
      </c>
      <c r="R225" s="52"/>
      <c r="S225" s="52" t="s">
        <v>1243</v>
      </c>
      <c r="T225" s="52">
        <v>13639217278</v>
      </c>
      <c r="U225" s="52" t="s">
        <v>1244</v>
      </c>
      <c r="V225" s="68">
        <f>R225/L225</f>
        <v>0</v>
      </c>
      <c r="W225" s="51"/>
    </row>
    <row r="226" ht="26" hidden="1" customHeight="1" spans="1:23">
      <c r="A226" s="52"/>
      <c r="B226" s="52"/>
      <c r="C226" s="66"/>
      <c r="D226" s="51"/>
      <c r="E226" s="52" t="s">
        <v>124</v>
      </c>
      <c r="F226" s="51">
        <v>74</v>
      </c>
      <c r="G226" s="51"/>
      <c r="H226" s="51"/>
      <c r="I226" s="66"/>
      <c r="J226" s="51"/>
      <c r="K226" s="51"/>
      <c r="L226" s="51">
        <f t="shared" si="55"/>
        <v>0</v>
      </c>
      <c r="M226" s="52"/>
      <c r="N226" s="52"/>
      <c r="O226" s="52"/>
      <c r="P226" s="52"/>
      <c r="Q226" s="52"/>
      <c r="R226" s="52"/>
      <c r="S226" s="52"/>
      <c r="T226" s="52"/>
      <c r="U226" s="52"/>
      <c r="V226" s="68"/>
      <c r="W226" s="51"/>
    </row>
    <row r="227" ht="30" hidden="1" customHeight="1" spans="1:23">
      <c r="A227" s="52"/>
      <c r="B227" s="52"/>
      <c r="C227" s="66"/>
      <c r="D227" s="52" t="s">
        <v>125</v>
      </c>
      <c r="E227" s="52"/>
      <c r="F227" s="51">
        <v>195</v>
      </c>
      <c r="G227" s="51">
        <v>195</v>
      </c>
      <c r="H227" s="51"/>
      <c r="I227" s="66"/>
      <c r="J227" s="52"/>
      <c r="K227" s="52"/>
      <c r="L227" s="51">
        <f t="shared" si="55"/>
        <v>195</v>
      </c>
      <c r="M227" s="52" t="s">
        <v>1245</v>
      </c>
      <c r="N227" s="52"/>
      <c r="O227" s="52"/>
      <c r="P227" s="52" t="s">
        <v>1093</v>
      </c>
      <c r="Q227" s="52"/>
      <c r="R227" s="52"/>
      <c r="S227" s="52" t="s">
        <v>1246</v>
      </c>
      <c r="T227" s="52">
        <v>13639217278</v>
      </c>
      <c r="U227" s="52" t="s">
        <v>1247</v>
      </c>
      <c r="V227" s="68">
        <f>R227/L227</f>
        <v>0</v>
      </c>
      <c r="W227" s="51"/>
    </row>
    <row r="228" ht="27" customHeight="1" spans="1:23">
      <c r="A228" s="50" t="s">
        <v>20</v>
      </c>
      <c r="B228" s="50" t="s">
        <v>56</v>
      </c>
      <c r="C228" s="47">
        <v>6</v>
      </c>
      <c r="D228" s="50"/>
      <c r="E228" s="50"/>
      <c r="F228" s="48"/>
      <c r="G228" s="48">
        <f>SUM(G229:G237)</f>
        <v>1303</v>
      </c>
      <c r="H228" s="48">
        <f>SUM(H229:H237)</f>
        <v>1303</v>
      </c>
      <c r="I228" s="48">
        <f t="shared" ref="I228:Q228" si="56">SUM(I229:I237)</f>
        <v>0</v>
      </c>
      <c r="J228" s="48">
        <f t="shared" si="56"/>
        <v>0</v>
      </c>
      <c r="K228" s="48">
        <f t="shared" si="56"/>
        <v>0</v>
      </c>
      <c r="L228" s="48">
        <f t="shared" si="56"/>
        <v>1303</v>
      </c>
      <c r="M228" s="48"/>
      <c r="N228" s="48"/>
      <c r="O228" s="48"/>
      <c r="P228" s="48"/>
      <c r="Q228" s="48"/>
      <c r="R228" s="48">
        <f>SUM(R229:R237)</f>
        <v>0</v>
      </c>
      <c r="S228" s="50"/>
      <c r="T228" s="50"/>
      <c r="U228" s="50"/>
      <c r="V228" s="67">
        <f>R228/L228</f>
        <v>0</v>
      </c>
      <c r="W228" s="51"/>
    </row>
    <row r="229" ht="30" hidden="1" customHeight="1" spans="1:23">
      <c r="A229" s="51">
        <v>101</v>
      </c>
      <c r="B229" s="66" t="s">
        <v>1042</v>
      </c>
      <c r="C229" s="66" t="s">
        <v>1248</v>
      </c>
      <c r="D229" s="52" t="s">
        <v>125</v>
      </c>
      <c r="E229" s="52"/>
      <c r="F229" s="51">
        <v>215</v>
      </c>
      <c r="G229" s="51">
        <v>215</v>
      </c>
      <c r="H229" s="51">
        <v>215</v>
      </c>
      <c r="I229" s="66"/>
      <c r="J229" s="52"/>
      <c r="K229" s="52"/>
      <c r="L229" s="51">
        <f t="shared" ref="L229:L237" si="57">G229+J229+K229</f>
        <v>215</v>
      </c>
      <c r="M229" s="52" t="s">
        <v>417</v>
      </c>
      <c r="N229" s="52" t="s">
        <v>1249</v>
      </c>
      <c r="O229" s="52" t="s">
        <v>1250</v>
      </c>
      <c r="P229" s="52" t="s">
        <v>1251</v>
      </c>
      <c r="Q229" s="52" t="s">
        <v>1252</v>
      </c>
      <c r="R229" s="52">
        <v>0</v>
      </c>
      <c r="S229" s="52" t="s">
        <v>1253</v>
      </c>
      <c r="T229" s="52">
        <v>15826049306</v>
      </c>
      <c r="U229" s="52"/>
      <c r="V229" s="68">
        <f>R229/L229</f>
        <v>0</v>
      </c>
      <c r="W229" s="51"/>
    </row>
    <row r="230" ht="26" hidden="1" customHeight="1" spans="1:23">
      <c r="A230" s="52">
        <v>102</v>
      </c>
      <c r="B230" s="52" t="s">
        <v>614</v>
      </c>
      <c r="C230" s="66" t="s">
        <v>1254</v>
      </c>
      <c r="D230" s="52" t="s">
        <v>112</v>
      </c>
      <c r="E230" s="52" t="s">
        <v>113</v>
      </c>
      <c r="F230" s="51">
        <v>45</v>
      </c>
      <c r="G230" s="51">
        <v>119</v>
      </c>
      <c r="H230" s="51">
        <v>334</v>
      </c>
      <c r="I230" s="66"/>
      <c r="J230" s="52"/>
      <c r="K230" s="52"/>
      <c r="L230" s="51">
        <f t="shared" si="57"/>
        <v>119</v>
      </c>
      <c r="M230" s="52" t="s">
        <v>417</v>
      </c>
      <c r="N230" s="52" t="s">
        <v>1255</v>
      </c>
      <c r="O230" s="52"/>
      <c r="P230" s="72" t="s">
        <v>1256</v>
      </c>
      <c r="Q230" s="52"/>
      <c r="R230" s="52">
        <v>0</v>
      </c>
      <c r="S230" s="52" t="s">
        <v>1257</v>
      </c>
      <c r="T230" s="52">
        <v>13883374972</v>
      </c>
      <c r="U230" s="52"/>
      <c r="V230" s="68">
        <f>R230/L230</f>
        <v>0</v>
      </c>
      <c r="W230" s="51"/>
    </row>
    <row r="231" ht="26" hidden="1" customHeight="1" spans="1:23">
      <c r="A231" s="52"/>
      <c r="B231" s="52"/>
      <c r="C231" s="66"/>
      <c r="D231" s="51"/>
      <c r="E231" s="52" t="s">
        <v>124</v>
      </c>
      <c r="F231" s="51">
        <v>74</v>
      </c>
      <c r="G231" s="51"/>
      <c r="H231" s="51"/>
      <c r="I231" s="66"/>
      <c r="J231" s="51"/>
      <c r="K231" s="51"/>
      <c r="L231" s="51">
        <f t="shared" si="57"/>
        <v>0</v>
      </c>
      <c r="M231" s="52"/>
      <c r="N231" s="52"/>
      <c r="O231" s="52"/>
      <c r="P231" s="73"/>
      <c r="Q231" s="52"/>
      <c r="R231" s="52"/>
      <c r="S231" s="52"/>
      <c r="T231" s="52"/>
      <c r="U231" s="52"/>
      <c r="V231" s="68"/>
      <c r="W231" s="51"/>
    </row>
    <row r="232" ht="30" hidden="1" customHeight="1" spans="1:23">
      <c r="A232" s="52"/>
      <c r="B232" s="52"/>
      <c r="C232" s="66"/>
      <c r="D232" s="52" t="s">
        <v>125</v>
      </c>
      <c r="E232" s="52"/>
      <c r="F232" s="51">
        <v>215</v>
      </c>
      <c r="G232" s="51">
        <v>215</v>
      </c>
      <c r="H232" s="51"/>
      <c r="I232" s="66"/>
      <c r="J232" s="52"/>
      <c r="K232" s="52"/>
      <c r="L232" s="51">
        <f t="shared" si="57"/>
        <v>215</v>
      </c>
      <c r="M232" s="58">
        <v>43544</v>
      </c>
      <c r="N232" s="52" t="s">
        <v>1258</v>
      </c>
      <c r="O232" s="52" t="s">
        <v>142</v>
      </c>
      <c r="P232" s="109" t="s">
        <v>1256</v>
      </c>
      <c r="Q232" s="52" t="s">
        <v>1259</v>
      </c>
      <c r="R232" s="52">
        <v>0</v>
      </c>
      <c r="S232" s="52" t="s">
        <v>1257</v>
      </c>
      <c r="T232" s="52">
        <v>13883374972</v>
      </c>
      <c r="U232" s="52"/>
      <c r="V232" s="68">
        <f>R232/L232</f>
        <v>0</v>
      </c>
      <c r="W232" s="51"/>
    </row>
    <row r="233" ht="26" hidden="1" customHeight="1" spans="1:23">
      <c r="A233" s="52">
        <v>103</v>
      </c>
      <c r="B233" s="66" t="s">
        <v>614</v>
      </c>
      <c r="C233" s="66" t="s">
        <v>615</v>
      </c>
      <c r="D233" s="51" t="s">
        <v>112</v>
      </c>
      <c r="E233" s="52" t="s">
        <v>113</v>
      </c>
      <c r="F233" s="51">
        <v>35</v>
      </c>
      <c r="G233" s="51">
        <v>109</v>
      </c>
      <c r="H233" s="51">
        <v>109</v>
      </c>
      <c r="I233" s="66"/>
      <c r="J233" s="51"/>
      <c r="K233" s="51"/>
      <c r="L233" s="51">
        <f t="shared" si="57"/>
        <v>109</v>
      </c>
      <c r="M233" s="52" t="s">
        <v>417</v>
      </c>
      <c r="N233" s="52" t="s">
        <v>1258</v>
      </c>
      <c r="O233" s="52"/>
      <c r="P233" s="52" t="s">
        <v>1256</v>
      </c>
      <c r="Q233" s="52"/>
      <c r="R233" s="52">
        <v>0</v>
      </c>
      <c r="S233" s="52" t="s">
        <v>1260</v>
      </c>
      <c r="T233" s="52">
        <v>13595726106</v>
      </c>
      <c r="U233" s="52"/>
      <c r="V233" s="68">
        <f>R233/L233</f>
        <v>0</v>
      </c>
      <c r="W233" s="51"/>
    </row>
    <row r="234" ht="26" hidden="1" customHeight="1" spans="1:23">
      <c r="A234" s="52"/>
      <c r="B234" s="66"/>
      <c r="C234" s="66"/>
      <c r="D234" s="51"/>
      <c r="E234" s="52" t="s">
        <v>124</v>
      </c>
      <c r="F234" s="51">
        <v>74</v>
      </c>
      <c r="G234" s="51"/>
      <c r="H234" s="51"/>
      <c r="I234" s="66"/>
      <c r="J234" s="51"/>
      <c r="K234" s="51"/>
      <c r="L234" s="51">
        <f t="shared" si="57"/>
        <v>0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68"/>
      <c r="W234" s="51"/>
    </row>
    <row r="235" ht="34" hidden="1" customHeight="1" spans="1:23">
      <c r="A235" s="52">
        <v>104</v>
      </c>
      <c r="B235" s="66" t="s">
        <v>1261</v>
      </c>
      <c r="C235" s="66" t="s">
        <v>1262</v>
      </c>
      <c r="D235" s="52" t="s">
        <v>125</v>
      </c>
      <c r="E235" s="52"/>
      <c r="F235" s="51">
        <v>215</v>
      </c>
      <c r="G235" s="51">
        <v>215</v>
      </c>
      <c r="H235" s="51">
        <v>215</v>
      </c>
      <c r="I235" s="66"/>
      <c r="J235" s="52"/>
      <c r="K235" s="52"/>
      <c r="L235" s="51">
        <f t="shared" si="57"/>
        <v>215</v>
      </c>
      <c r="M235" s="55">
        <v>43617</v>
      </c>
      <c r="N235" s="55">
        <v>43647</v>
      </c>
      <c r="O235" s="52" t="s">
        <v>1250</v>
      </c>
      <c r="P235" s="52" t="s">
        <v>1256</v>
      </c>
      <c r="Q235" s="52" t="s">
        <v>139</v>
      </c>
      <c r="R235" s="52">
        <v>0</v>
      </c>
      <c r="S235" s="52" t="s">
        <v>1263</v>
      </c>
      <c r="T235" s="52">
        <v>18868234319</v>
      </c>
      <c r="U235" s="52"/>
      <c r="V235" s="68">
        <f t="shared" ref="V235:V244" si="58">R235/L235</f>
        <v>0</v>
      </c>
      <c r="W235" s="51"/>
    </row>
    <row r="236" ht="34" hidden="1" customHeight="1" spans="1:23">
      <c r="A236" s="52">
        <v>105</v>
      </c>
      <c r="B236" s="66" t="s">
        <v>1235</v>
      </c>
      <c r="C236" s="66" t="s">
        <v>1264</v>
      </c>
      <c r="D236" s="52" t="s">
        <v>125</v>
      </c>
      <c r="E236" s="52"/>
      <c r="F236" s="51">
        <v>215</v>
      </c>
      <c r="G236" s="51">
        <v>215</v>
      </c>
      <c r="H236" s="51">
        <v>215</v>
      </c>
      <c r="I236" s="66"/>
      <c r="J236" s="52"/>
      <c r="K236" s="52"/>
      <c r="L236" s="51">
        <f t="shared" si="57"/>
        <v>215</v>
      </c>
      <c r="M236" s="55">
        <v>43374</v>
      </c>
      <c r="N236" s="55">
        <v>43586</v>
      </c>
      <c r="O236" s="52" t="s">
        <v>1250</v>
      </c>
      <c r="P236" s="52" t="s">
        <v>1251</v>
      </c>
      <c r="Q236" s="52" t="s">
        <v>139</v>
      </c>
      <c r="R236" s="52">
        <v>0</v>
      </c>
      <c r="S236" s="52" t="s">
        <v>1265</v>
      </c>
      <c r="T236" s="52">
        <v>13885211630</v>
      </c>
      <c r="U236" s="52"/>
      <c r="V236" s="68">
        <f t="shared" si="58"/>
        <v>0</v>
      </c>
      <c r="W236" s="51"/>
    </row>
    <row r="237" ht="34" hidden="1" customHeight="1" spans="1:23">
      <c r="A237" s="52">
        <v>106</v>
      </c>
      <c r="B237" s="102" t="s">
        <v>1261</v>
      </c>
      <c r="C237" s="102" t="s">
        <v>1266</v>
      </c>
      <c r="D237" s="52" t="s">
        <v>125</v>
      </c>
      <c r="E237" s="52"/>
      <c r="F237" s="51">
        <v>215</v>
      </c>
      <c r="G237" s="51">
        <v>215</v>
      </c>
      <c r="H237" s="51">
        <v>215</v>
      </c>
      <c r="I237" s="102"/>
      <c r="J237" s="52"/>
      <c r="K237" s="52"/>
      <c r="L237" s="51">
        <f t="shared" si="57"/>
        <v>215</v>
      </c>
      <c r="M237" s="55" t="s">
        <v>1267</v>
      </c>
      <c r="N237" s="55" t="s">
        <v>1268</v>
      </c>
      <c r="O237" s="52" t="s">
        <v>1250</v>
      </c>
      <c r="P237" s="52" t="s">
        <v>1269</v>
      </c>
      <c r="Q237" s="52" t="s">
        <v>1252</v>
      </c>
      <c r="R237" s="52">
        <v>0</v>
      </c>
      <c r="S237" s="52" t="s">
        <v>1270</v>
      </c>
      <c r="T237" s="52">
        <v>15599538688</v>
      </c>
      <c r="U237" s="52"/>
      <c r="V237" s="68">
        <f t="shared" si="58"/>
        <v>0</v>
      </c>
      <c r="W237" s="51"/>
    </row>
    <row r="238" ht="27" customHeight="1" spans="1:23">
      <c r="A238" s="50" t="s">
        <v>29</v>
      </c>
      <c r="B238" s="50" t="s">
        <v>54</v>
      </c>
      <c r="C238" s="47">
        <v>1</v>
      </c>
      <c r="D238" s="50"/>
      <c r="E238" s="50"/>
      <c r="F238" s="48"/>
      <c r="G238" s="48">
        <f>G239</f>
        <v>240</v>
      </c>
      <c r="H238" s="48">
        <f>H239</f>
        <v>240</v>
      </c>
      <c r="I238" s="48">
        <f t="shared" ref="I238:Q238" si="59">I239</f>
        <v>0</v>
      </c>
      <c r="J238" s="48">
        <f t="shared" si="59"/>
        <v>0</v>
      </c>
      <c r="K238" s="48">
        <f t="shared" si="59"/>
        <v>0</v>
      </c>
      <c r="L238" s="48">
        <f t="shared" si="59"/>
        <v>240</v>
      </c>
      <c r="M238" s="48"/>
      <c r="N238" s="48"/>
      <c r="O238" s="48"/>
      <c r="P238" s="48"/>
      <c r="Q238" s="48"/>
      <c r="R238" s="48">
        <f>R239</f>
        <v>0</v>
      </c>
      <c r="S238" s="50"/>
      <c r="T238" s="50"/>
      <c r="U238" s="50"/>
      <c r="V238" s="67">
        <f t="shared" si="58"/>
        <v>0</v>
      </c>
      <c r="W238" s="51"/>
    </row>
    <row r="239" ht="32" hidden="1" customHeight="1" spans="1:23">
      <c r="A239" s="52">
        <v>107</v>
      </c>
      <c r="B239" s="102" t="s">
        <v>630</v>
      </c>
      <c r="C239" s="102" t="s">
        <v>1271</v>
      </c>
      <c r="D239" s="52" t="s">
        <v>125</v>
      </c>
      <c r="E239" s="52"/>
      <c r="F239" s="51">
        <v>240</v>
      </c>
      <c r="G239" s="51">
        <v>240</v>
      </c>
      <c r="H239" s="51">
        <v>240</v>
      </c>
      <c r="I239" s="102"/>
      <c r="J239" s="52"/>
      <c r="K239" s="52"/>
      <c r="L239" s="51">
        <f>G239+J239+K239</f>
        <v>240</v>
      </c>
      <c r="M239" s="52" t="s">
        <v>1272</v>
      </c>
      <c r="N239" s="52"/>
      <c r="O239" s="52"/>
      <c r="P239" s="52"/>
      <c r="Q239" s="52"/>
      <c r="R239" s="52"/>
      <c r="S239" s="52"/>
      <c r="T239" s="52"/>
      <c r="U239" s="52" t="s">
        <v>1273</v>
      </c>
      <c r="V239" s="68">
        <f t="shared" si="58"/>
        <v>0</v>
      </c>
      <c r="W239" s="51"/>
    </row>
    <row r="240" ht="27" customHeight="1" spans="1:23">
      <c r="A240" s="50" t="s">
        <v>31</v>
      </c>
      <c r="B240" s="50" t="s">
        <v>60</v>
      </c>
      <c r="C240" s="47">
        <v>1</v>
      </c>
      <c r="D240" s="50"/>
      <c r="E240" s="50"/>
      <c r="F240" s="48"/>
      <c r="G240" s="48">
        <f>G241</f>
        <v>195</v>
      </c>
      <c r="H240" s="48">
        <f>H241</f>
        <v>195</v>
      </c>
      <c r="I240" s="48">
        <f t="shared" ref="I240:Q240" si="60">I241</f>
        <v>0</v>
      </c>
      <c r="J240" s="48">
        <f t="shared" si="60"/>
        <v>0</v>
      </c>
      <c r="K240" s="48">
        <f t="shared" si="60"/>
        <v>0</v>
      </c>
      <c r="L240" s="48">
        <f t="shared" si="60"/>
        <v>195</v>
      </c>
      <c r="M240" s="48"/>
      <c r="N240" s="48"/>
      <c r="O240" s="48"/>
      <c r="P240" s="48"/>
      <c r="Q240" s="48"/>
      <c r="R240" s="48">
        <f>R241</f>
        <v>0</v>
      </c>
      <c r="S240" s="50"/>
      <c r="T240" s="50"/>
      <c r="U240" s="50"/>
      <c r="V240" s="67">
        <f t="shared" si="58"/>
        <v>0</v>
      </c>
      <c r="W240" s="51"/>
    </row>
    <row r="241" ht="44" hidden="1" customHeight="1" spans="1:23">
      <c r="A241" s="52">
        <v>108</v>
      </c>
      <c r="B241" s="102" t="s">
        <v>355</v>
      </c>
      <c r="C241" s="102" t="s">
        <v>1274</v>
      </c>
      <c r="D241" s="52" t="s">
        <v>125</v>
      </c>
      <c r="E241" s="52"/>
      <c r="F241" s="51">
        <v>195</v>
      </c>
      <c r="G241" s="51">
        <v>195</v>
      </c>
      <c r="H241" s="51">
        <v>195</v>
      </c>
      <c r="I241" s="102"/>
      <c r="J241" s="52"/>
      <c r="K241" s="52"/>
      <c r="L241" s="51">
        <f>G241+J241+K241</f>
        <v>195</v>
      </c>
      <c r="M241" s="58">
        <v>43552</v>
      </c>
      <c r="N241" s="58">
        <v>43573</v>
      </c>
      <c r="O241" s="52"/>
      <c r="P241" s="52"/>
      <c r="Q241" s="52" t="s">
        <v>1275</v>
      </c>
      <c r="R241" s="52">
        <v>0</v>
      </c>
      <c r="S241" s="52" t="s">
        <v>1276</v>
      </c>
      <c r="T241" s="52">
        <v>18600272687</v>
      </c>
      <c r="U241" s="52"/>
      <c r="V241" s="68">
        <f t="shared" si="58"/>
        <v>0</v>
      </c>
      <c r="W241" s="51"/>
    </row>
    <row r="242" ht="27" customHeight="1" spans="1:23">
      <c r="A242" s="50"/>
      <c r="B242" s="49" t="s">
        <v>1277</v>
      </c>
      <c r="C242" s="50">
        <f t="shared" ref="C242:H242" si="61">C243+C254+C258+C265+C268+C275</f>
        <v>13</v>
      </c>
      <c r="D242" s="50"/>
      <c r="E242" s="50"/>
      <c r="F242" s="50"/>
      <c r="G242" s="50">
        <f t="shared" si="61"/>
        <v>3642</v>
      </c>
      <c r="H242" s="50">
        <f t="shared" si="61"/>
        <v>3642</v>
      </c>
      <c r="I242" s="50">
        <f t="shared" ref="I242:Q242" si="62">I243+I254+I258+I265+I268+I275</f>
        <v>0</v>
      </c>
      <c r="J242" s="50">
        <f t="shared" si="62"/>
        <v>0</v>
      </c>
      <c r="K242" s="50">
        <f t="shared" si="62"/>
        <v>0</v>
      </c>
      <c r="L242" s="50">
        <f t="shared" si="62"/>
        <v>3642</v>
      </c>
      <c r="M242" s="50"/>
      <c r="N242" s="50"/>
      <c r="O242" s="50"/>
      <c r="P242" s="50"/>
      <c r="Q242" s="50"/>
      <c r="R242" s="50">
        <f>R243+R254+R258+R265+R268+R275</f>
        <v>240</v>
      </c>
      <c r="S242" s="50"/>
      <c r="T242" s="50"/>
      <c r="U242" s="50"/>
      <c r="V242" s="65">
        <f t="shared" si="58"/>
        <v>0.0658978583196046</v>
      </c>
      <c r="W242" s="52"/>
    </row>
    <row r="243" ht="27" customHeight="1" spans="1:23">
      <c r="A243" s="50" t="s">
        <v>13</v>
      </c>
      <c r="B243" s="50" t="s">
        <v>1278</v>
      </c>
      <c r="C243" s="50">
        <v>4</v>
      </c>
      <c r="D243" s="50"/>
      <c r="E243" s="50"/>
      <c r="F243" s="48"/>
      <c r="G243" s="48">
        <f>SUM(G244:G253)</f>
        <v>1217</v>
      </c>
      <c r="H243" s="48">
        <f>SUM(H244:H253)</f>
        <v>1217</v>
      </c>
      <c r="I243" s="48">
        <f t="shared" ref="I243:Q243" si="63">SUM(I244:I253)</f>
        <v>0</v>
      </c>
      <c r="J243" s="48">
        <f t="shared" si="63"/>
        <v>0</v>
      </c>
      <c r="K243" s="48">
        <f t="shared" si="63"/>
        <v>0</v>
      </c>
      <c r="L243" s="48">
        <f t="shared" si="63"/>
        <v>1217</v>
      </c>
      <c r="M243" s="48"/>
      <c r="N243" s="48"/>
      <c r="O243" s="48"/>
      <c r="P243" s="48"/>
      <c r="Q243" s="48"/>
      <c r="R243" s="48">
        <f>SUM(R244:R253)</f>
        <v>0</v>
      </c>
      <c r="S243" s="50"/>
      <c r="T243" s="50"/>
      <c r="U243" s="50"/>
      <c r="V243" s="67">
        <f t="shared" si="58"/>
        <v>0</v>
      </c>
      <c r="W243" s="51"/>
    </row>
    <row r="244" ht="26" hidden="1" customHeight="1" spans="1:23">
      <c r="A244" s="52">
        <v>109</v>
      </c>
      <c r="B244" s="52" t="s">
        <v>579</v>
      </c>
      <c r="C244" s="66" t="s">
        <v>1279</v>
      </c>
      <c r="D244" s="52" t="s">
        <v>112</v>
      </c>
      <c r="E244" s="52" t="s">
        <v>113</v>
      </c>
      <c r="F244" s="51">
        <v>45</v>
      </c>
      <c r="G244" s="51">
        <v>119</v>
      </c>
      <c r="H244" s="51">
        <v>329</v>
      </c>
      <c r="I244" s="66"/>
      <c r="J244" s="52"/>
      <c r="K244" s="52"/>
      <c r="L244" s="51">
        <f t="shared" ref="L244:L253" si="64">G244+J244+K244</f>
        <v>119</v>
      </c>
      <c r="M244" s="52" t="s">
        <v>1280</v>
      </c>
      <c r="N244" s="52"/>
      <c r="O244" s="52"/>
      <c r="P244" s="52"/>
      <c r="Q244" s="52"/>
      <c r="R244" s="52">
        <v>0</v>
      </c>
      <c r="S244" s="52"/>
      <c r="T244" s="52"/>
      <c r="U244" s="52"/>
      <c r="V244" s="68">
        <f t="shared" si="58"/>
        <v>0</v>
      </c>
      <c r="W244" s="51"/>
    </row>
    <row r="245" ht="26" hidden="1" customHeight="1" spans="1:23">
      <c r="A245" s="52"/>
      <c r="B245" s="52"/>
      <c r="C245" s="66"/>
      <c r="D245" s="51"/>
      <c r="E245" s="52" t="s">
        <v>124</v>
      </c>
      <c r="F245" s="51">
        <v>74</v>
      </c>
      <c r="G245" s="51"/>
      <c r="H245" s="51"/>
      <c r="I245" s="66"/>
      <c r="J245" s="51"/>
      <c r="K245" s="51"/>
      <c r="L245" s="51">
        <f t="shared" si="64"/>
        <v>0</v>
      </c>
      <c r="M245" s="51"/>
      <c r="N245" s="51"/>
      <c r="O245" s="51"/>
      <c r="P245" s="51"/>
      <c r="Q245" s="51"/>
      <c r="R245" s="51"/>
      <c r="S245" s="51"/>
      <c r="T245" s="51"/>
      <c r="U245" s="51"/>
      <c r="V245" s="68"/>
      <c r="W245" s="51"/>
    </row>
    <row r="246" ht="30" hidden="1" customHeight="1" spans="1:23">
      <c r="A246" s="52"/>
      <c r="B246" s="52"/>
      <c r="C246" s="66"/>
      <c r="D246" s="52" t="s">
        <v>125</v>
      </c>
      <c r="E246" s="52"/>
      <c r="F246" s="51">
        <v>210</v>
      </c>
      <c r="G246" s="51">
        <v>210</v>
      </c>
      <c r="H246" s="51"/>
      <c r="I246" s="66"/>
      <c r="J246" s="52"/>
      <c r="K246" s="52"/>
      <c r="L246" s="51">
        <f t="shared" si="64"/>
        <v>210</v>
      </c>
      <c r="M246" s="52" t="s">
        <v>1280</v>
      </c>
      <c r="N246" s="52"/>
      <c r="O246" s="52"/>
      <c r="P246" s="52"/>
      <c r="Q246" s="52"/>
      <c r="R246" s="52">
        <v>0</v>
      </c>
      <c r="S246" s="52"/>
      <c r="T246" s="52"/>
      <c r="U246" s="52"/>
      <c r="V246" s="68">
        <f>R246/L246</f>
        <v>0</v>
      </c>
      <c r="W246" s="51"/>
    </row>
    <row r="247" ht="39" hidden="1" customHeight="1" spans="1:23">
      <c r="A247" s="52">
        <v>110</v>
      </c>
      <c r="B247" s="66" t="s">
        <v>980</v>
      </c>
      <c r="C247" s="66" t="s">
        <v>1281</v>
      </c>
      <c r="D247" s="52" t="s">
        <v>125</v>
      </c>
      <c r="E247" s="52"/>
      <c r="F247" s="51">
        <v>220</v>
      </c>
      <c r="G247" s="51">
        <v>220</v>
      </c>
      <c r="H247" s="51">
        <v>220</v>
      </c>
      <c r="I247" s="66"/>
      <c r="J247" s="52"/>
      <c r="K247" s="52"/>
      <c r="L247" s="51">
        <f t="shared" si="64"/>
        <v>220</v>
      </c>
      <c r="M247" s="52" t="s">
        <v>1280</v>
      </c>
      <c r="N247" s="52"/>
      <c r="O247" s="52"/>
      <c r="P247" s="52"/>
      <c r="Q247" s="52"/>
      <c r="R247" s="52">
        <v>0</v>
      </c>
      <c r="S247" s="52"/>
      <c r="T247" s="52"/>
      <c r="U247" s="52"/>
      <c r="V247" s="68">
        <f>R247/L247</f>
        <v>0</v>
      </c>
      <c r="W247" s="51"/>
    </row>
    <row r="248" ht="26" hidden="1" customHeight="1" spans="1:23">
      <c r="A248" s="52">
        <v>111</v>
      </c>
      <c r="B248" s="52" t="s">
        <v>605</v>
      </c>
      <c r="C248" s="66" t="s">
        <v>1282</v>
      </c>
      <c r="D248" s="52" t="s">
        <v>112</v>
      </c>
      <c r="E248" s="52" t="s">
        <v>113</v>
      </c>
      <c r="F248" s="51">
        <v>35</v>
      </c>
      <c r="G248" s="51">
        <v>109</v>
      </c>
      <c r="H248" s="51">
        <v>329</v>
      </c>
      <c r="I248" s="66"/>
      <c r="J248" s="52"/>
      <c r="K248" s="52"/>
      <c r="L248" s="51">
        <f t="shared" si="64"/>
        <v>109</v>
      </c>
      <c r="M248" s="52" t="s">
        <v>1280</v>
      </c>
      <c r="N248" s="52"/>
      <c r="O248" s="52"/>
      <c r="P248" s="52"/>
      <c r="Q248" s="52"/>
      <c r="R248" s="52">
        <v>0</v>
      </c>
      <c r="S248" s="52"/>
      <c r="T248" s="52"/>
      <c r="U248" s="52"/>
      <c r="V248" s="68">
        <f>R248/L248</f>
        <v>0</v>
      </c>
      <c r="W248" s="51"/>
    </row>
    <row r="249" ht="26" hidden="1" customHeight="1" spans="1:23">
      <c r="A249" s="52"/>
      <c r="B249" s="52"/>
      <c r="C249" s="66"/>
      <c r="D249" s="51"/>
      <c r="E249" s="52" t="s">
        <v>124</v>
      </c>
      <c r="F249" s="51">
        <v>74</v>
      </c>
      <c r="G249" s="51"/>
      <c r="H249" s="51"/>
      <c r="I249" s="66"/>
      <c r="J249" s="51"/>
      <c r="K249" s="51"/>
      <c r="L249" s="51">
        <f t="shared" si="64"/>
        <v>0</v>
      </c>
      <c r="M249" s="51"/>
      <c r="N249" s="51"/>
      <c r="O249" s="51"/>
      <c r="P249" s="51"/>
      <c r="Q249" s="51"/>
      <c r="R249" s="51"/>
      <c r="S249" s="51"/>
      <c r="T249" s="51"/>
      <c r="U249" s="51"/>
      <c r="V249" s="68"/>
      <c r="W249" s="51"/>
    </row>
    <row r="250" ht="30" hidden="1" customHeight="1" spans="1:23">
      <c r="A250" s="52"/>
      <c r="B250" s="52"/>
      <c r="C250" s="66"/>
      <c r="D250" s="52" t="s">
        <v>125</v>
      </c>
      <c r="E250" s="52"/>
      <c r="F250" s="51">
        <v>220</v>
      </c>
      <c r="G250" s="51">
        <v>220</v>
      </c>
      <c r="H250" s="51"/>
      <c r="I250" s="66"/>
      <c r="J250" s="52"/>
      <c r="K250" s="52"/>
      <c r="L250" s="51">
        <f t="shared" si="64"/>
        <v>220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68">
        <f>R250/L250</f>
        <v>0</v>
      </c>
      <c r="W250" s="51"/>
    </row>
    <row r="251" ht="26" hidden="1" customHeight="1" spans="1:23">
      <c r="A251" s="52">
        <v>112</v>
      </c>
      <c r="B251" s="52" t="s">
        <v>1283</v>
      </c>
      <c r="C251" s="66" t="s">
        <v>1284</v>
      </c>
      <c r="D251" s="52" t="s">
        <v>112</v>
      </c>
      <c r="E251" s="52" t="s">
        <v>113</v>
      </c>
      <c r="F251" s="51">
        <v>45</v>
      </c>
      <c r="G251" s="51">
        <v>119</v>
      </c>
      <c r="H251" s="51">
        <v>339</v>
      </c>
      <c r="I251" s="66"/>
      <c r="J251" s="52"/>
      <c r="K251" s="52"/>
      <c r="L251" s="51">
        <f t="shared" si="64"/>
        <v>119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68">
        <f>R251/L251</f>
        <v>0</v>
      </c>
      <c r="W251" s="51"/>
    </row>
    <row r="252" ht="26" hidden="1" customHeight="1" spans="1:23">
      <c r="A252" s="52"/>
      <c r="B252" s="52"/>
      <c r="C252" s="66"/>
      <c r="D252" s="51"/>
      <c r="E252" s="52" t="s">
        <v>124</v>
      </c>
      <c r="F252" s="51">
        <v>74</v>
      </c>
      <c r="G252" s="51"/>
      <c r="H252" s="51"/>
      <c r="I252" s="66"/>
      <c r="J252" s="51"/>
      <c r="K252" s="51"/>
      <c r="L252" s="51">
        <f t="shared" si="64"/>
        <v>0</v>
      </c>
      <c r="M252" s="51"/>
      <c r="N252" s="51"/>
      <c r="O252" s="51"/>
      <c r="P252" s="51"/>
      <c r="Q252" s="51"/>
      <c r="R252" s="51"/>
      <c r="S252" s="51"/>
      <c r="T252" s="51"/>
      <c r="U252" s="51"/>
      <c r="V252" s="68"/>
      <c r="W252" s="51"/>
    </row>
    <row r="253" ht="30" hidden="1" customHeight="1" spans="1:23">
      <c r="A253" s="52"/>
      <c r="B253" s="52"/>
      <c r="C253" s="66"/>
      <c r="D253" s="52" t="s">
        <v>125</v>
      </c>
      <c r="E253" s="52"/>
      <c r="F253" s="51">
        <v>220</v>
      </c>
      <c r="G253" s="51">
        <v>220</v>
      </c>
      <c r="H253" s="51"/>
      <c r="I253" s="66"/>
      <c r="J253" s="52"/>
      <c r="K253" s="52"/>
      <c r="L253" s="51">
        <f t="shared" si="64"/>
        <v>220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68">
        <f>R253/L253</f>
        <v>0</v>
      </c>
      <c r="W253" s="51"/>
    </row>
    <row r="254" ht="27" customHeight="1" spans="1:23">
      <c r="A254" s="50" t="s">
        <v>15</v>
      </c>
      <c r="B254" s="50" t="s">
        <v>73</v>
      </c>
      <c r="C254" s="50">
        <v>1</v>
      </c>
      <c r="D254" s="50"/>
      <c r="E254" s="50"/>
      <c r="F254" s="48"/>
      <c r="G254" s="48">
        <f>SUM(G255:G257)</f>
        <v>329</v>
      </c>
      <c r="H254" s="48">
        <f>SUM(H255:H257)</f>
        <v>329</v>
      </c>
      <c r="I254" s="48">
        <f t="shared" ref="I254:Q254" si="65">SUM(I255:I257)</f>
        <v>0</v>
      </c>
      <c r="J254" s="48">
        <f t="shared" si="65"/>
        <v>0</v>
      </c>
      <c r="K254" s="48">
        <f t="shared" si="65"/>
        <v>0</v>
      </c>
      <c r="L254" s="48">
        <f t="shared" si="65"/>
        <v>329</v>
      </c>
      <c r="M254" s="48"/>
      <c r="N254" s="48"/>
      <c r="O254" s="48"/>
      <c r="P254" s="48"/>
      <c r="Q254" s="48"/>
      <c r="R254" s="48">
        <f>SUM(R255:R257)</f>
        <v>0</v>
      </c>
      <c r="S254" s="50"/>
      <c r="T254" s="50"/>
      <c r="U254" s="50"/>
      <c r="V254" s="67">
        <f>R254/L254</f>
        <v>0</v>
      </c>
      <c r="W254" s="51"/>
    </row>
    <row r="255" ht="26" hidden="1" customHeight="1" spans="1:23">
      <c r="A255" s="52">
        <v>113</v>
      </c>
      <c r="B255" s="52" t="s">
        <v>951</v>
      </c>
      <c r="C255" s="66" t="s">
        <v>1285</v>
      </c>
      <c r="D255" s="52" t="s">
        <v>112</v>
      </c>
      <c r="E255" s="52" t="s">
        <v>113</v>
      </c>
      <c r="F255" s="51">
        <v>35</v>
      </c>
      <c r="G255" s="51">
        <v>109</v>
      </c>
      <c r="H255" s="51">
        <v>329</v>
      </c>
      <c r="I255" s="66"/>
      <c r="J255" s="52"/>
      <c r="K255" s="52"/>
      <c r="L255" s="51">
        <f>G255+J255+K255</f>
        <v>109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68">
        <f>R255/L255</f>
        <v>0</v>
      </c>
      <c r="W255" s="51"/>
    </row>
    <row r="256" ht="26" hidden="1" customHeight="1" spans="1:23">
      <c r="A256" s="52"/>
      <c r="B256" s="52"/>
      <c r="C256" s="66"/>
      <c r="D256" s="51"/>
      <c r="E256" s="52" t="s">
        <v>124</v>
      </c>
      <c r="F256" s="51">
        <v>74</v>
      </c>
      <c r="G256" s="51"/>
      <c r="H256" s="51"/>
      <c r="I256" s="66"/>
      <c r="J256" s="51"/>
      <c r="K256" s="51"/>
      <c r="L256" s="51">
        <f>G256+J256+K256</f>
        <v>0</v>
      </c>
      <c r="M256" s="51"/>
      <c r="N256" s="51"/>
      <c r="O256" s="51"/>
      <c r="P256" s="51"/>
      <c r="Q256" s="51"/>
      <c r="R256" s="51"/>
      <c r="S256" s="51"/>
      <c r="T256" s="51"/>
      <c r="U256" s="51"/>
      <c r="V256" s="68"/>
      <c r="W256" s="51"/>
    </row>
    <row r="257" ht="30" hidden="1" customHeight="1" spans="1:23">
      <c r="A257" s="52"/>
      <c r="B257" s="52"/>
      <c r="C257" s="66"/>
      <c r="D257" s="52" t="s">
        <v>125</v>
      </c>
      <c r="E257" s="52"/>
      <c r="F257" s="51">
        <v>220</v>
      </c>
      <c r="G257" s="51">
        <v>220</v>
      </c>
      <c r="H257" s="51"/>
      <c r="I257" s="66"/>
      <c r="J257" s="52"/>
      <c r="K257" s="52"/>
      <c r="L257" s="51">
        <f>G257+J257+K257</f>
        <v>220</v>
      </c>
      <c r="M257" s="58">
        <v>43575</v>
      </c>
      <c r="N257" s="55">
        <v>43709</v>
      </c>
      <c r="O257" s="52" t="s">
        <v>142</v>
      </c>
      <c r="P257" s="55"/>
      <c r="Q257" s="52" t="s">
        <v>927</v>
      </c>
      <c r="R257" s="52">
        <v>0</v>
      </c>
      <c r="S257" s="52" t="s">
        <v>1286</v>
      </c>
      <c r="T257" s="52">
        <v>13668595666</v>
      </c>
      <c r="U257" s="52"/>
      <c r="V257" s="68">
        <f>R257/L257</f>
        <v>0</v>
      </c>
      <c r="W257" s="51"/>
    </row>
    <row r="258" ht="27" customHeight="1" spans="1:23">
      <c r="A258" s="50" t="s">
        <v>17</v>
      </c>
      <c r="B258" s="50" t="s">
        <v>70</v>
      </c>
      <c r="C258" s="47">
        <v>3</v>
      </c>
      <c r="D258" s="50"/>
      <c r="E258" s="50"/>
      <c r="F258" s="48"/>
      <c r="G258" s="48">
        <f>SUM(G259:G264)</f>
        <v>698</v>
      </c>
      <c r="H258" s="48">
        <f>SUM(H259:H264)</f>
        <v>698</v>
      </c>
      <c r="I258" s="48">
        <f t="shared" ref="I258:Q258" si="66">SUM(I259:I264)</f>
        <v>0</v>
      </c>
      <c r="J258" s="48">
        <f t="shared" si="66"/>
        <v>0</v>
      </c>
      <c r="K258" s="48">
        <f t="shared" si="66"/>
        <v>0</v>
      </c>
      <c r="L258" s="48">
        <f t="shared" si="66"/>
        <v>698</v>
      </c>
      <c r="M258" s="48"/>
      <c r="N258" s="48"/>
      <c r="O258" s="48"/>
      <c r="P258" s="48"/>
      <c r="Q258" s="48"/>
      <c r="R258" s="48">
        <f>SUM(R259:R264)</f>
        <v>0</v>
      </c>
      <c r="S258" s="50"/>
      <c r="T258" s="50"/>
      <c r="U258" s="50"/>
      <c r="V258" s="67">
        <f>R258/L258</f>
        <v>0</v>
      </c>
      <c r="W258" s="51"/>
    </row>
    <row r="259" ht="26" hidden="1" customHeight="1" spans="1:23">
      <c r="A259" s="52">
        <v>114</v>
      </c>
      <c r="B259" s="52" t="s">
        <v>946</v>
      </c>
      <c r="C259" s="66" t="s">
        <v>1287</v>
      </c>
      <c r="D259" s="52" t="s">
        <v>112</v>
      </c>
      <c r="E259" s="52" t="s">
        <v>113</v>
      </c>
      <c r="F259" s="51">
        <v>45</v>
      </c>
      <c r="G259" s="51">
        <v>119</v>
      </c>
      <c r="H259" s="51">
        <v>339</v>
      </c>
      <c r="I259" s="66"/>
      <c r="J259" s="52"/>
      <c r="K259" s="52"/>
      <c r="L259" s="51">
        <f t="shared" ref="L259:L264" si="67">G259+J259+K259</f>
        <v>119</v>
      </c>
      <c r="M259" s="55">
        <v>43282</v>
      </c>
      <c r="N259" s="55" t="s">
        <v>1288</v>
      </c>
      <c r="O259" s="52"/>
      <c r="P259" s="55">
        <v>43800</v>
      </c>
      <c r="Q259" s="52"/>
      <c r="R259" s="72"/>
      <c r="S259" s="52" t="s">
        <v>1289</v>
      </c>
      <c r="T259" s="52">
        <v>15934720888</v>
      </c>
      <c r="U259" s="52"/>
      <c r="V259" s="68">
        <f>R259/L259</f>
        <v>0</v>
      </c>
      <c r="W259" s="51"/>
    </row>
    <row r="260" ht="26" hidden="1" customHeight="1" spans="1:23">
      <c r="A260" s="52"/>
      <c r="B260" s="52"/>
      <c r="C260" s="66"/>
      <c r="D260" s="51"/>
      <c r="E260" s="52" t="s">
        <v>124</v>
      </c>
      <c r="F260" s="51">
        <v>74</v>
      </c>
      <c r="G260" s="51"/>
      <c r="H260" s="51"/>
      <c r="I260" s="66"/>
      <c r="J260" s="51"/>
      <c r="K260" s="51"/>
      <c r="L260" s="51">
        <f t="shared" si="67"/>
        <v>0</v>
      </c>
      <c r="M260" s="52"/>
      <c r="N260" s="52"/>
      <c r="O260" s="52"/>
      <c r="P260" s="52"/>
      <c r="Q260" s="52"/>
      <c r="R260" s="92"/>
      <c r="S260" s="52"/>
      <c r="T260" s="52"/>
      <c r="U260" s="51"/>
      <c r="V260" s="68"/>
      <c r="W260" s="51"/>
    </row>
    <row r="261" ht="30" hidden="1" customHeight="1" spans="1:23">
      <c r="A261" s="52"/>
      <c r="B261" s="52"/>
      <c r="C261" s="66"/>
      <c r="D261" s="52" t="s">
        <v>125</v>
      </c>
      <c r="E261" s="52"/>
      <c r="F261" s="51">
        <v>220</v>
      </c>
      <c r="G261" s="51">
        <v>220</v>
      </c>
      <c r="H261" s="51"/>
      <c r="I261" s="66"/>
      <c r="J261" s="52"/>
      <c r="K261" s="52"/>
      <c r="L261" s="51">
        <f t="shared" si="67"/>
        <v>220</v>
      </c>
      <c r="M261" s="58">
        <v>43578</v>
      </c>
      <c r="N261" s="55">
        <v>43678</v>
      </c>
      <c r="O261" s="52"/>
      <c r="P261" s="55">
        <v>43800</v>
      </c>
      <c r="Q261" s="52" t="s">
        <v>1290</v>
      </c>
      <c r="R261" s="73"/>
      <c r="S261" s="52" t="s">
        <v>1289</v>
      </c>
      <c r="T261" s="52">
        <v>15934720888</v>
      </c>
      <c r="U261" s="52"/>
      <c r="V261" s="68">
        <f>R261/L261</f>
        <v>0</v>
      </c>
      <c r="W261" s="51"/>
    </row>
    <row r="262" ht="37" hidden="1" customHeight="1" spans="1:23">
      <c r="A262" s="52">
        <v>115</v>
      </c>
      <c r="B262" s="52" t="s">
        <v>605</v>
      </c>
      <c r="C262" s="66" t="s">
        <v>1291</v>
      </c>
      <c r="D262" s="52" t="s">
        <v>125</v>
      </c>
      <c r="E262" s="52"/>
      <c r="F262" s="51">
        <v>240</v>
      </c>
      <c r="G262" s="51">
        <v>240</v>
      </c>
      <c r="H262" s="51">
        <v>240</v>
      </c>
      <c r="I262" s="66"/>
      <c r="J262" s="52"/>
      <c r="K262" s="52"/>
      <c r="L262" s="51">
        <f t="shared" si="67"/>
        <v>240</v>
      </c>
      <c r="M262" s="58">
        <v>43531</v>
      </c>
      <c r="N262" s="55">
        <v>43539</v>
      </c>
      <c r="O262" s="52" t="s">
        <v>102</v>
      </c>
      <c r="P262" s="58">
        <v>43646</v>
      </c>
      <c r="Q262" s="52" t="s">
        <v>927</v>
      </c>
      <c r="R262" s="52"/>
      <c r="S262" s="52" t="s">
        <v>1292</v>
      </c>
      <c r="T262" s="52">
        <v>15348547609</v>
      </c>
      <c r="U262" s="52"/>
      <c r="V262" s="68">
        <f>R262/L262</f>
        <v>0</v>
      </c>
      <c r="W262" s="51"/>
    </row>
    <row r="263" ht="26" hidden="1" customHeight="1" spans="1:23">
      <c r="A263" s="51">
        <v>116</v>
      </c>
      <c r="B263" s="51" t="s">
        <v>946</v>
      </c>
      <c r="C263" s="51" t="s">
        <v>1293</v>
      </c>
      <c r="D263" s="52" t="s">
        <v>112</v>
      </c>
      <c r="E263" s="52" t="s">
        <v>113</v>
      </c>
      <c r="F263" s="51">
        <v>45</v>
      </c>
      <c r="G263" s="51">
        <v>119</v>
      </c>
      <c r="H263" s="51">
        <v>119</v>
      </c>
      <c r="I263" s="51"/>
      <c r="J263" s="52"/>
      <c r="K263" s="52"/>
      <c r="L263" s="51">
        <f t="shared" si="67"/>
        <v>119</v>
      </c>
      <c r="M263" s="52"/>
      <c r="N263" s="52" t="s">
        <v>1294</v>
      </c>
      <c r="O263" s="52"/>
      <c r="P263" s="52">
        <v>2019.12</v>
      </c>
      <c r="Q263" s="52"/>
      <c r="R263" s="52">
        <v>0</v>
      </c>
      <c r="S263" s="52" t="s">
        <v>1295</v>
      </c>
      <c r="T263" s="52">
        <v>18585902666</v>
      </c>
      <c r="U263" s="52"/>
      <c r="V263" s="68">
        <f>R263/L263</f>
        <v>0</v>
      </c>
      <c r="W263" s="51"/>
    </row>
    <row r="264" ht="26" hidden="1" customHeight="1" spans="1:23">
      <c r="A264" s="51"/>
      <c r="B264" s="51"/>
      <c r="C264" s="51"/>
      <c r="D264" s="51"/>
      <c r="E264" s="52" t="s">
        <v>124</v>
      </c>
      <c r="F264" s="51">
        <v>74</v>
      </c>
      <c r="G264" s="51"/>
      <c r="H264" s="51"/>
      <c r="I264" s="51"/>
      <c r="J264" s="51"/>
      <c r="K264" s="51"/>
      <c r="L264" s="51">
        <f t="shared" si="67"/>
        <v>0</v>
      </c>
      <c r="M264" s="52"/>
      <c r="N264" s="52"/>
      <c r="O264" s="52"/>
      <c r="P264" s="52"/>
      <c r="Q264" s="52"/>
      <c r="R264" s="52"/>
      <c r="S264" s="52"/>
      <c r="T264" s="52"/>
      <c r="U264" s="51"/>
      <c r="V264" s="68"/>
      <c r="W264" s="51"/>
    </row>
    <row r="265" ht="27" customHeight="1" spans="1:23">
      <c r="A265" s="50" t="s">
        <v>20</v>
      </c>
      <c r="B265" s="50" t="s">
        <v>74</v>
      </c>
      <c r="C265" s="50">
        <v>2</v>
      </c>
      <c r="D265" s="50"/>
      <c r="E265" s="50"/>
      <c r="F265" s="48"/>
      <c r="G265" s="48">
        <f>SUM(G266:G267)</f>
        <v>440</v>
      </c>
      <c r="H265" s="48">
        <f>SUM(H266:H267)</f>
        <v>440</v>
      </c>
      <c r="I265" s="48">
        <f t="shared" ref="I265:Q265" si="68">SUM(I266:I267)</f>
        <v>0</v>
      </c>
      <c r="J265" s="48">
        <f t="shared" si="68"/>
        <v>0</v>
      </c>
      <c r="K265" s="48">
        <f t="shared" si="68"/>
        <v>0</v>
      </c>
      <c r="L265" s="48">
        <f t="shared" si="68"/>
        <v>440</v>
      </c>
      <c r="M265" s="48"/>
      <c r="N265" s="48"/>
      <c r="O265" s="48"/>
      <c r="P265" s="48"/>
      <c r="Q265" s="48"/>
      <c r="R265" s="48">
        <f>SUM(R266:R267)</f>
        <v>0</v>
      </c>
      <c r="S265" s="50"/>
      <c r="T265" s="50"/>
      <c r="U265" s="50"/>
      <c r="V265" s="67">
        <f>R265/L265</f>
        <v>0</v>
      </c>
      <c r="W265" s="51"/>
    </row>
    <row r="266" ht="35" hidden="1" customHeight="1" spans="1:23">
      <c r="A266" s="52">
        <v>117</v>
      </c>
      <c r="B266" s="66" t="s">
        <v>579</v>
      </c>
      <c r="C266" s="66" t="s">
        <v>1296</v>
      </c>
      <c r="D266" s="52" t="s">
        <v>125</v>
      </c>
      <c r="E266" s="52"/>
      <c r="F266" s="51">
        <v>220</v>
      </c>
      <c r="G266" s="51">
        <v>220</v>
      </c>
      <c r="H266" s="51">
        <v>220</v>
      </c>
      <c r="I266" s="66"/>
      <c r="J266" s="52"/>
      <c r="K266" s="52"/>
      <c r="L266" s="51">
        <f>G266+J266+K266</f>
        <v>220</v>
      </c>
      <c r="M266" s="112">
        <v>43525</v>
      </c>
      <c r="N266" s="47" t="s">
        <v>1297</v>
      </c>
      <c r="O266" s="47" t="s">
        <v>1298</v>
      </c>
      <c r="P266" s="112" t="s">
        <v>1299</v>
      </c>
      <c r="Q266" s="47" t="s">
        <v>1300</v>
      </c>
      <c r="R266" s="47">
        <v>0</v>
      </c>
      <c r="S266" s="47" t="s">
        <v>1301</v>
      </c>
      <c r="T266" s="47">
        <v>13638592533</v>
      </c>
      <c r="U266" s="52"/>
      <c r="V266" s="68">
        <f>R266/L266</f>
        <v>0</v>
      </c>
      <c r="W266" s="51"/>
    </row>
    <row r="267" ht="35" hidden="1" customHeight="1" spans="1:23">
      <c r="A267" s="52">
        <v>118</v>
      </c>
      <c r="B267" s="66" t="s">
        <v>579</v>
      </c>
      <c r="C267" s="66" t="s">
        <v>1302</v>
      </c>
      <c r="D267" s="52" t="s">
        <v>125</v>
      </c>
      <c r="E267" s="52"/>
      <c r="F267" s="51">
        <v>220</v>
      </c>
      <c r="G267" s="51">
        <v>220</v>
      </c>
      <c r="H267" s="51">
        <v>220</v>
      </c>
      <c r="I267" s="66"/>
      <c r="J267" s="52"/>
      <c r="K267" s="52"/>
      <c r="L267" s="51">
        <f>G267+J267+K267</f>
        <v>220</v>
      </c>
      <c r="M267" s="58">
        <v>43364</v>
      </c>
      <c r="N267" s="52" t="s">
        <v>1303</v>
      </c>
      <c r="O267" s="52" t="s">
        <v>1304</v>
      </c>
      <c r="P267" s="55">
        <v>43800</v>
      </c>
      <c r="Q267" s="52" t="s">
        <v>1300</v>
      </c>
      <c r="R267" s="52">
        <v>0</v>
      </c>
      <c r="S267" s="52" t="s">
        <v>1305</v>
      </c>
      <c r="T267" s="52">
        <v>13308594799</v>
      </c>
      <c r="U267" s="52"/>
      <c r="V267" s="68">
        <f>R267/L267</f>
        <v>0</v>
      </c>
      <c r="W267" s="51"/>
    </row>
    <row r="268" ht="27" customHeight="1" spans="1:23">
      <c r="A268" s="50" t="s">
        <v>29</v>
      </c>
      <c r="B268" s="47" t="s">
        <v>68</v>
      </c>
      <c r="C268" s="47">
        <v>2</v>
      </c>
      <c r="D268" s="50"/>
      <c r="E268" s="50"/>
      <c r="F268" s="48"/>
      <c r="G268" s="48">
        <f>SUM(G269:G274)</f>
        <v>718</v>
      </c>
      <c r="H268" s="48">
        <f>SUM(H269:H274)</f>
        <v>718</v>
      </c>
      <c r="I268" s="48">
        <f t="shared" ref="I268:Q268" si="69">SUM(I269:I274)</f>
        <v>0</v>
      </c>
      <c r="J268" s="48">
        <f t="shared" si="69"/>
        <v>0</v>
      </c>
      <c r="K268" s="48">
        <f t="shared" si="69"/>
        <v>0</v>
      </c>
      <c r="L268" s="48">
        <f t="shared" si="69"/>
        <v>718</v>
      </c>
      <c r="M268" s="48"/>
      <c r="N268" s="48"/>
      <c r="O268" s="48"/>
      <c r="P268" s="48"/>
      <c r="Q268" s="48"/>
      <c r="R268" s="48">
        <f>SUM(R269:R274)</f>
        <v>0</v>
      </c>
      <c r="S268" s="50"/>
      <c r="T268" s="50"/>
      <c r="U268" s="50"/>
      <c r="V268" s="67">
        <f>R268/L268</f>
        <v>0</v>
      </c>
      <c r="W268" s="51"/>
    </row>
    <row r="269" ht="24" hidden="1" customHeight="1" spans="1:23">
      <c r="A269" s="52">
        <v>119</v>
      </c>
      <c r="B269" s="110" t="s">
        <v>863</v>
      </c>
      <c r="C269" s="111" t="s">
        <v>1306</v>
      </c>
      <c r="D269" s="111" t="s">
        <v>125</v>
      </c>
      <c r="E269" s="111"/>
      <c r="F269" s="111">
        <v>359</v>
      </c>
      <c r="G269" s="111">
        <v>359</v>
      </c>
      <c r="H269" s="51">
        <v>359</v>
      </c>
      <c r="I269" s="52" t="s">
        <v>1307</v>
      </c>
      <c r="J269" s="66"/>
      <c r="K269" s="66"/>
      <c r="L269" s="66">
        <f t="shared" ref="L269:L274" si="70">G269+J269+K269</f>
        <v>359</v>
      </c>
      <c r="M269" s="66"/>
      <c r="N269" s="66"/>
      <c r="O269" s="66"/>
      <c r="P269" s="66"/>
      <c r="Q269" s="66"/>
      <c r="R269" s="66">
        <v>0</v>
      </c>
      <c r="S269" s="66" t="s">
        <v>1308</v>
      </c>
      <c r="T269" s="66">
        <v>15692788888</v>
      </c>
      <c r="U269" s="66" t="s">
        <v>1309</v>
      </c>
      <c r="V269" s="115">
        <f>R269/L269</f>
        <v>0</v>
      </c>
      <c r="W269" s="66" t="s">
        <v>1310</v>
      </c>
    </row>
    <row r="270" ht="24" hidden="1" customHeight="1" spans="1:23">
      <c r="A270" s="52"/>
      <c r="B270" s="110"/>
      <c r="C270" s="111"/>
      <c r="D270" s="111"/>
      <c r="E270" s="111"/>
      <c r="F270" s="111"/>
      <c r="G270" s="111"/>
      <c r="H270" s="51"/>
      <c r="I270" s="51"/>
      <c r="J270" s="66"/>
      <c r="K270" s="66"/>
      <c r="L270" s="66">
        <f t="shared" si="70"/>
        <v>0</v>
      </c>
      <c r="M270" s="66"/>
      <c r="N270" s="66"/>
      <c r="O270" s="66"/>
      <c r="P270" s="66"/>
      <c r="Q270" s="66"/>
      <c r="R270" s="66"/>
      <c r="S270" s="66"/>
      <c r="T270" s="66"/>
      <c r="U270" s="66"/>
      <c r="V270" s="115"/>
      <c r="W270" s="66"/>
    </row>
    <row r="271" ht="30" hidden="1" customHeight="1" spans="1:23">
      <c r="A271" s="52"/>
      <c r="B271" s="110"/>
      <c r="C271" s="111"/>
      <c r="D271" s="111"/>
      <c r="E271" s="111"/>
      <c r="F271" s="111"/>
      <c r="G271" s="111"/>
      <c r="H271" s="51"/>
      <c r="I271" s="52" t="s">
        <v>1311</v>
      </c>
      <c r="J271" s="66"/>
      <c r="K271" s="66"/>
      <c r="L271" s="66">
        <f t="shared" si="70"/>
        <v>0</v>
      </c>
      <c r="M271" s="113" t="s">
        <v>1070</v>
      </c>
      <c r="N271" s="113"/>
      <c r="O271" s="113"/>
      <c r="P271" s="113" t="s">
        <v>936</v>
      </c>
      <c r="Q271" s="113" t="s">
        <v>246</v>
      </c>
      <c r="R271" s="66"/>
      <c r="S271" s="66"/>
      <c r="T271" s="66"/>
      <c r="U271" s="66"/>
      <c r="V271" s="115"/>
      <c r="W271" s="66"/>
    </row>
    <row r="272" ht="26" hidden="1" customHeight="1" spans="1:23">
      <c r="A272" s="52">
        <v>120</v>
      </c>
      <c r="B272" s="52" t="s">
        <v>1312</v>
      </c>
      <c r="C272" s="66" t="s">
        <v>1313</v>
      </c>
      <c r="D272" s="52" t="s">
        <v>112</v>
      </c>
      <c r="E272" s="52" t="s">
        <v>113</v>
      </c>
      <c r="F272" s="51">
        <v>45</v>
      </c>
      <c r="G272" s="51">
        <v>119</v>
      </c>
      <c r="H272" s="51">
        <v>359</v>
      </c>
      <c r="I272" s="66"/>
      <c r="J272" s="52"/>
      <c r="K272" s="52"/>
      <c r="L272" s="51">
        <f t="shared" si="70"/>
        <v>119</v>
      </c>
      <c r="M272" s="52" t="s">
        <v>1314</v>
      </c>
      <c r="N272" s="52" t="s">
        <v>1315</v>
      </c>
      <c r="O272" s="52"/>
      <c r="P272" s="52" t="s">
        <v>1072</v>
      </c>
      <c r="Q272" s="52"/>
      <c r="R272" s="52">
        <v>0</v>
      </c>
      <c r="S272" s="52" t="s">
        <v>1316</v>
      </c>
      <c r="T272" s="52">
        <v>13903470008</v>
      </c>
      <c r="U272" s="52"/>
      <c r="V272" s="68">
        <f>R272/L272</f>
        <v>0</v>
      </c>
      <c r="W272" s="51"/>
    </row>
    <row r="273" ht="26" hidden="1" customHeight="1" spans="1:23">
      <c r="A273" s="52"/>
      <c r="B273" s="52"/>
      <c r="C273" s="66"/>
      <c r="D273" s="51"/>
      <c r="E273" s="52" t="s">
        <v>124</v>
      </c>
      <c r="F273" s="51">
        <v>74</v>
      </c>
      <c r="G273" s="51"/>
      <c r="H273" s="51"/>
      <c r="I273" s="66"/>
      <c r="J273" s="51"/>
      <c r="K273" s="51"/>
      <c r="L273" s="51">
        <f t="shared" si="70"/>
        <v>0</v>
      </c>
      <c r="M273" s="52"/>
      <c r="N273" s="52"/>
      <c r="O273" s="51"/>
      <c r="P273" s="52"/>
      <c r="Q273" s="51"/>
      <c r="R273" s="52"/>
      <c r="S273" s="52"/>
      <c r="T273" s="52"/>
      <c r="U273" s="51"/>
      <c r="V273" s="68"/>
      <c r="W273" s="51"/>
    </row>
    <row r="274" ht="30" hidden="1" customHeight="1" spans="1:23">
      <c r="A274" s="52"/>
      <c r="B274" s="52"/>
      <c r="C274" s="66"/>
      <c r="D274" s="52" t="s">
        <v>125</v>
      </c>
      <c r="E274" s="52"/>
      <c r="F274" s="51">
        <v>240</v>
      </c>
      <c r="G274" s="51">
        <v>240</v>
      </c>
      <c r="H274" s="51"/>
      <c r="I274" s="66"/>
      <c r="J274" s="52"/>
      <c r="K274" s="52"/>
      <c r="L274" s="51">
        <f t="shared" si="70"/>
        <v>240</v>
      </c>
      <c r="M274" s="109"/>
      <c r="N274" s="109"/>
      <c r="O274" s="52"/>
      <c r="P274" s="109"/>
      <c r="Q274" s="52"/>
      <c r="R274" s="109"/>
      <c r="S274" s="109"/>
      <c r="T274" s="109"/>
      <c r="U274" s="52"/>
      <c r="V274" s="68">
        <f>R274/L274</f>
        <v>0</v>
      </c>
      <c r="W274" s="51"/>
    </row>
    <row r="275" ht="27" customHeight="1" spans="1:23">
      <c r="A275" s="50" t="s">
        <v>31</v>
      </c>
      <c r="B275" s="50" t="s">
        <v>69</v>
      </c>
      <c r="C275" s="50">
        <v>1</v>
      </c>
      <c r="D275" s="50"/>
      <c r="E275" s="50"/>
      <c r="F275" s="48"/>
      <c r="G275" s="48">
        <f>G276</f>
        <v>240</v>
      </c>
      <c r="H275" s="48">
        <f>H276</f>
        <v>240</v>
      </c>
      <c r="I275" s="48">
        <f t="shared" ref="I275:Q275" si="71">I276</f>
        <v>0</v>
      </c>
      <c r="J275" s="48">
        <f t="shared" si="71"/>
        <v>0</v>
      </c>
      <c r="K275" s="48">
        <f t="shared" si="71"/>
        <v>0</v>
      </c>
      <c r="L275" s="48">
        <f t="shared" si="71"/>
        <v>240</v>
      </c>
      <c r="M275" s="48"/>
      <c r="N275" s="48"/>
      <c r="O275" s="48"/>
      <c r="P275" s="48"/>
      <c r="Q275" s="48"/>
      <c r="R275" s="48">
        <f>R276</f>
        <v>240</v>
      </c>
      <c r="S275" s="50"/>
      <c r="T275" s="50"/>
      <c r="U275" s="50"/>
      <c r="V275" s="67">
        <f>R275/L275</f>
        <v>1</v>
      </c>
      <c r="W275" s="51" t="s">
        <v>39</v>
      </c>
    </row>
    <row r="276" ht="30" hidden="1" customHeight="1" spans="1:23">
      <c r="A276" s="52">
        <v>121</v>
      </c>
      <c r="B276" s="66" t="s">
        <v>766</v>
      </c>
      <c r="C276" s="66" t="s">
        <v>1317</v>
      </c>
      <c r="D276" s="52" t="s">
        <v>125</v>
      </c>
      <c r="E276" s="52"/>
      <c r="F276" s="51">
        <v>240</v>
      </c>
      <c r="G276" s="51">
        <v>240</v>
      </c>
      <c r="H276" s="51">
        <v>240</v>
      </c>
      <c r="I276" s="66"/>
      <c r="J276" s="52"/>
      <c r="K276" s="52"/>
      <c r="L276" s="51">
        <f>G276+J276+K276</f>
        <v>240</v>
      </c>
      <c r="M276" s="58">
        <v>43531</v>
      </c>
      <c r="N276" s="58">
        <v>43583</v>
      </c>
      <c r="O276" s="52"/>
      <c r="P276" s="114">
        <v>43830</v>
      </c>
      <c r="Q276" s="52" t="s">
        <v>1033</v>
      </c>
      <c r="R276" s="52">
        <v>240</v>
      </c>
      <c r="S276" s="52" t="s">
        <v>1318</v>
      </c>
      <c r="T276" s="52">
        <v>15086565500</v>
      </c>
      <c r="U276" s="52"/>
      <c r="V276" s="68">
        <f>R276/L276</f>
        <v>1</v>
      </c>
      <c r="W276" s="51"/>
    </row>
    <row r="277" spans="1:8">
      <c r="A277" s="33"/>
      <c r="B277" s="33"/>
      <c r="C277" s="33"/>
      <c r="D277" s="33"/>
      <c r="E277" s="33"/>
      <c r="F277" s="33"/>
      <c r="G277" s="33"/>
      <c r="H277" s="33"/>
    </row>
    <row r="278" spans="1:8">
      <c r="A278" s="33"/>
      <c r="B278" s="33"/>
      <c r="C278" s="33"/>
      <c r="D278" s="33"/>
      <c r="E278" s="33"/>
      <c r="F278" s="33"/>
      <c r="G278" s="33"/>
      <c r="H278" s="33"/>
    </row>
    <row r="279" spans="1:8">
      <c r="A279" s="33"/>
      <c r="B279" s="33"/>
      <c r="C279" s="33"/>
      <c r="D279" s="33"/>
      <c r="E279" s="33"/>
      <c r="F279" s="33"/>
      <c r="G279" s="33"/>
      <c r="H279" s="33"/>
    </row>
    <row r="280" spans="1:8">
      <c r="A280" s="33"/>
      <c r="B280" s="33"/>
      <c r="C280" s="33"/>
      <c r="D280" s="33"/>
      <c r="E280" s="33"/>
      <c r="F280" s="33"/>
      <c r="G280" s="33"/>
      <c r="H280" s="33"/>
    </row>
    <row r="281" spans="1:8">
      <c r="A281" s="33"/>
      <c r="B281" s="33"/>
      <c r="C281" s="33"/>
      <c r="D281" s="33"/>
      <c r="E281" s="33"/>
      <c r="F281" s="33"/>
      <c r="G281" s="33"/>
      <c r="H281" s="33"/>
    </row>
    <row r="282" spans="1:8">
      <c r="A282" s="33"/>
      <c r="B282" s="33"/>
      <c r="C282" s="33"/>
      <c r="D282" s="33"/>
      <c r="E282" s="33"/>
      <c r="F282" s="33"/>
      <c r="G282" s="33"/>
      <c r="H282" s="33"/>
    </row>
  </sheetData>
  <autoFilter ref="A3:W276">
    <filterColumn colId="3">
      <filters blank="1"/>
    </filterColumn>
    <extLst/>
  </autoFilter>
  <mergeCells count="1186">
    <mergeCell ref="A1:B1"/>
    <mergeCell ref="A2:W2"/>
    <mergeCell ref="F3:H3"/>
    <mergeCell ref="J3:K3"/>
    <mergeCell ref="M3:U3"/>
    <mergeCell ref="A5:B5"/>
    <mergeCell ref="A3:A4"/>
    <mergeCell ref="A8:A9"/>
    <mergeCell ref="A12:A14"/>
    <mergeCell ref="A15:A18"/>
    <mergeCell ref="A19:A21"/>
    <mergeCell ref="A22:A23"/>
    <mergeCell ref="A27:A29"/>
    <mergeCell ref="A35:A37"/>
    <mergeCell ref="A38:A40"/>
    <mergeCell ref="A42:A44"/>
    <mergeCell ref="A45:A47"/>
    <mergeCell ref="A48:A50"/>
    <mergeCell ref="A51:A53"/>
    <mergeCell ref="A55:A57"/>
    <mergeCell ref="A60:A62"/>
    <mergeCell ref="A63:A65"/>
    <mergeCell ref="A66:A68"/>
    <mergeCell ref="A73:A75"/>
    <mergeCell ref="A79:A81"/>
    <mergeCell ref="A82:A84"/>
    <mergeCell ref="A85:A87"/>
    <mergeCell ref="A89:A91"/>
    <mergeCell ref="A95:A97"/>
    <mergeCell ref="A99:A101"/>
    <mergeCell ref="A105:A107"/>
    <mergeCell ref="A108:A110"/>
    <mergeCell ref="A111:A113"/>
    <mergeCell ref="A114:A116"/>
    <mergeCell ref="A117:A120"/>
    <mergeCell ref="A129:A131"/>
    <mergeCell ref="A132:A134"/>
    <mergeCell ref="A136:A138"/>
    <mergeCell ref="A140:A142"/>
    <mergeCell ref="A143:A144"/>
    <mergeCell ref="A146:A148"/>
    <mergeCell ref="A150:A152"/>
    <mergeCell ref="A155:A157"/>
    <mergeCell ref="A158:A160"/>
    <mergeCell ref="A165:A167"/>
    <mergeCell ref="A176:A178"/>
    <mergeCell ref="A180:A182"/>
    <mergeCell ref="A194:A196"/>
    <mergeCell ref="A197:A199"/>
    <mergeCell ref="A200:A202"/>
    <mergeCell ref="A203:A205"/>
    <mergeCell ref="A217:A219"/>
    <mergeCell ref="A222:A224"/>
    <mergeCell ref="A225:A227"/>
    <mergeCell ref="A230:A232"/>
    <mergeCell ref="A233:A234"/>
    <mergeCell ref="A244:A246"/>
    <mergeCell ref="A248:A250"/>
    <mergeCell ref="A251:A253"/>
    <mergeCell ref="A255:A257"/>
    <mergeCell ref="A259:A261"/>
    <mergeCell ref="A263:A264"/>
    <mergeCell ref="A269:A271"/>
    <mergeCell ref="A272:A274"/>
    <mergeCell ref="B3:B4"/>
    <mergeCell ref="B8:B9"/>
    <mergeCell ref="B12:B14"/>
    <mergeCell ref="B15:B18"/>
    <mergeCell ref="B19:B21"/>
    <mergeCell ref="B22:B23"/>
    <mergeCell ref="B27:B29"/>
    <mergeCell ref="B35:B37"/>
    <mergeCell ref="B38:B40"/>
    <mergeCell ref="B42:B44"/>
    <mergeCell ref="B45:B47"/>
    <mergeCell ref="B48:B50"/>
    <mergeCell ref="B51:B53"/>
    <mergeCell ref="B55:B57"/>
    <mergeCell ref="B60:B62"/>
    <mergeCell ref="B63:B65"/>
    <mergeCell ref="B66:B68"/>
    <mergeCell ref="B73:B75"/>
    <mergeCell ref="B79:B81"/>
    <mergeCell ref="B82:B84"/>
    <mergeCell ref="B85:B87"/>
    <mergeCell ref="B89:B91"/>
    <mergeCell ref="B95:B97"/>
    <mergeCell ref="B99:B101"/>
    <mergeCell ref="B105:B107"/>
    <mergeCell ref="B108:B110"/>
    <mergeCell ref="B111:B113"/>
    <mergeCell ref="B114:B116"/>
    <mergeCell ref="B117:B120"/>
    <mergeCell ref="B129:B131"/>
    <mergeCell ref="B132:B134"/>
    <mergeCell ref="B136:B138"/>
    <mergeCell ref="B140:B142"/>
    <mergeCell ref="B143:B144"/>
    <mergeCell ref="B146:B148"/>
    <mergeCell ref="B150:B152"/>
    <mergeCell ref="B155:B157"/>
    <mergeCell ref="B158:B160"/>
    <mergeCell ref="B165:B167"/>
    <mergeCell ref="B176:B178"/>
    <mergeCell ref="B180:B182"/>
    <mergeCell ref="B194:B196"/>
    <mergeCell ref="B197:B199"/>
    <mergeCell ref="B200:B202"/>
    <mergeCell ref="B203:B205"/>
    <mergeCell ref="B217:B219"/>
    <mergeCell ref="B222:B224"/>
    <mergeCell ref="B225:B227"/>
    <mergeCell ref="B230:B232"/>
    <mergeCell ref="B233:B234"/>
    <mergeCell ref="B244:B246"/>
    <mergeCell ref="B248:B250"/>
    <mergeCell ref="B251:B253"/>
    <mergeCell ref="B255:B257"/>
    <mergeCell ref="B259:B261"/>
    <mergeCell ref="B263:B264"/>
    <mergeCell ref="B269:B271"/>
    <mergeCell ref="B272:B274"/>
    <mergeCell ref="C3:C4"/>
    <mergeCell ref="C8:C9"/>
    <mergeCell ref="C12:C14"/>
    <mergeCell ref="C15:C18"/>
    <mergeCell ref="C19:C21"/>
    <mergeCell ref="C22:C23"/>
    <mergeCell ref="C27:C29"/>
    <mergeCell ref="C35:C37"/>
    <mergeCell ref="C38:C40"/>
    <mergeCell ref="C42:C44"/>
    <mergeCell ref="C45:C47"/>
    <mergeCell ref="C48:C50"/>
    <mergeCell ref="C51:C53"/>
    <mergeCell ref="C55:C57"/>
    <mergeCell ref="C60:C62"/>
    <mergeCell ref="C63:C65"/>
    <mergeCell ref="C66:C68"/>
    <mergeCell ref="C73:C75"/>
    <mergeCell ref="C79:C81"/>
    <mergeCell ref="C82:C84"/>
    <mergeCell ref="C85:C87"/>
    <mergeCell ref="C89:C91"/>
    <mergeCell ref="C95:C97"/>
    <mergeCell ref="C99:C101"/>
    <mergeCell ref="C105:C107"/>
    <mergeCell ref="C108:C110"/>
    <mergeCell ref="C111:C113"/>
    <mergeCell ref="C114:C116"/>
    <mergeCell ref="C117:C120"/>
    <mergeCell ref="C129:C131"/>
    <mergeCell ref="C132:C134"/>
    <mergeCell ref="C136:C138"/>
    <mergeCell ref="C140:C142"/>
    <mergeCell ref="C143:C144"/>
    <mergeCell ref="C146:C148"/>
    <mergeCell ref="C150:C152"/>
    <mergeCell ref="C155:C157"/>
    <mergeCell ref="C158:C160"/>
    <mergeCell ref="C165:C167"/>
    <mergeCell ref="C176:C178"/>
    <mergeCell ref="C180:C182"/>
    <mergeCell ref="C194:C196"/>
    <mergeCell ref="C197:C199"/>
    <mergeCell ref="C200:C202"/>
    <mergeCell ref="C203:C205"/>
    <mergeCell ref="C217:C219"/>
    <mergeCell ref="C222:C224"/>
    <mergeCell ref="C225:C227"/>
    <mergeCell ref="C230:C232"/>
    <mergeCell ref="C233:C234"/>
    <mergeCell ref="C244:C246"/>
    <mergeCell ref="C248:C250"/>
    <mergeCell ref="C251:C253"/>
    <mergeCell ref="C255:C257"/>
    <mergeCell ref="C259:C261"/>
    <mergeCell ref="C263:C264"/>
    <mergeCell ref="C269:C271"/>
    <mergeCell ref="C272:C274"/>
    <mergeCell ref="D8:D9"/>
    <mergeCell ref="D12:D13"/>
    <mergeCell ref="D15:D16"/>
    <mergeCell ref="D19:D20"/>
    <mergeCell ref="D27:D28"/>
    <mergeCell ref="D35:D36"/>
    <mergeCell ref="D38:D39"/>
    <mergeCell ref="D42:D43"/>
    <mergeCell ref="D45:D46"/>
    <mergeCell ref="D48:D49"/>
    <mergeCell ref="D51:D52"/>
    <mergeCell ref="D55:D56"/>
    <mergeCell ref="D60:D61"/>
    <mergeCell ref="D63:D64"/>
    <mergeCell ref="D66:D67"/>
    <mergeCell ref="D73:D74"/>
    <mergeCell ref="D79:D80"/>
    <mergeCell ref="D82:D83"/>
    <mergeCell ref="D85:D86"/>
    <mergeCell ref="D89:D90"/>
    <mergeCell ref="D95:D96"/>
    <mergeCell ref="D100:D101"/>
    <mergeCell ref="D105:D106"/>
    <mergeCell ref="D108:D109"/>
    <mergeCell ref="D111:D112"/>
    <mergeCell ref="D114:D115"/>
    <mergeCell ref="D117:D118"/>
    <mergeCell ref="D130:D131"/>
    <mergeCell ref="D133:D134"/>
    <mergeCell ref="D137:D138"/>
    <mergeCell ref="D141:D142"/>
    <mergeCell ref="D143:D144"/>
    <mergeCell ref="D147:D148"/>
    <mergeCell ref="D151:D152"/>
    <mergeCell ref="D156:D157"/>
    <mergeCell ref="D159:D160"/>
    <mergeCell ref="D166:D167"/>
    <mergeCell ref="D176:D177"/>
    <mergeCell ref="D180:D181"/>
    <mergeCell ref="D194:D195"/>
    <mergeCell ref="D197:D198"/>
    <mergeCell ref="D200:D201"/>
    <mergeCell ref="D203:D204"/>
    <mergeCell ref="D217:D218"/>
    <mergeCell ref="D222:D223"/>
    <mergeCell ref="D225:D226"/>
    <mergeCell ref="D230:D231"/>
    <mergeCell ref="D233:D234"/>
    <mergeCell ref="D244:D245"/>
    <mergeCell ref="D248:D249"/>
    <mergeCell ref="D251:D252"/>
    <mergeCell ref="D255:D256"/>
    <mergeCell ref="D259:D260"/>
    <mergeCell ref="D263:D264"/>
    <mergeCell ref="D269:D271"/>
    <mergeCell ref="D272:D273"/>
    <mergeCell ref="E269:E271"/>
    <mergeCell ref="F269:F271"/>
    <mergeCell ref="G8:G9"/>
    <mergeCell ref="G12:G13"/>
    <mergeCell ref="G15:G16"/>
    <mergeCell ref="G19:G20"/>
    <mergeCell ref="G27:G28"/>
    <mergeCell ref="G35:G36"/>
    <mergeCell ref="G38:G39"/>
    <mergeCell ref="G42:G43"/>
    <mergeCell ref="G45:G46"/>
    <mergeCell ref="G48:G49"/>
    <mergeCell ref="G51:G52"/>
    <mergeCell ref="G55:G56"/>
    <mergeCell ref="G60:G61"/>
    <mergeCell ref="G63:G64"/>
    <mergeCell ref="G66:G67"/>
    <mergeCell ref="G73:G74"/>
    <mergeCell ref="G79:G80"/>
    <mergeCell ref="G82:G83"/>
    <mergeCell ref="G85:G86"/>
    <mergeCell ref="G89:G90"/>
    <mergeCell ref="G95:G96"/>
    <mergeCell ref="G100:G101"/>
    <mergeCell ref="G105:G106"/>
    <mergeCell ref="G108:G109"/>
    <mergeCell ref="G111:G112"/>
    <mergeCell ref="G114:G115"/>
    <mergeCell ref="G117:G118"/>
    <mergeCell ref="G130:G131"/>
    <mergeCell ref="G133:G134"/>
    <mergeCell ref="G137:G138"/>
    <mergeCell ref="G141:G142"/>
    <mergeCell ref="G143:G144"/>
    <mergeCell ref="G147:G148"/>
    <mergeCell ref="G151:G152"/>
    <mergeCell ref="G156:G157"/>
    <mergeCell ref="G159:G160"/>
    <mergeCell ref="G166:G167"/>
    <mergeCell ref="G176:G177"/>
    <mergeCell ref="G180:G181"/>
    <mergeCell ref="G194:G195"/>
    <mergeCell ref="G197:G198"/>
    <mergeCell ref="G200:G201"/>
    <mergeCell ref="G203:G204"/>
    <mergeCell ref="G217:G218"/>
    <mergeCell ref="G222:G223"/>
    <mergeCell ref="G225:G226"/>
    <mergeCell ref="G230:G231"/>
    <mergeCell ref="G233:G234"/>
    <mergeCell ref="G244:G245"/>
    <mergeCell ref="G248:G249"/>
    <mergeCell ref="G251:G252"/>
    <mergeCell ref="G255:G256"/>
    <mergeCell ref="G259:G260"/>
    <mergeCell ref="G263:G264"/>
    <mergeCell ref="G269:G271"/>
    <mergeCell ref="G272:G273"/>
    <mergeCell ref="H8:H9"/>
    <mergeCell ref="H12:H14"/>
    <mergeCell ref="H15:H18"/>
    <mergeCell ref="H19:H21"/>
    <mergeCell ref="H22:H23"/>
    <mergeCell ref="H27:H29"/>
    <mergeCell ref="H35:H37"/>
    <mergeCell ref="H38:H40"/>
    <mergeCell ref="H42:H44"/>
    <mergeCell ref="H45:H47"/>
    <mergeCell ref="H48:H50"/>
    <mergeCell ref="H51:H53"/>
    <mergeCell ref="H55:H57"/>
    <mergeCell ref="H60:H62"/>
    <mergeCell ref="H63:H65"/>
    <mergeCell ref="H66:H68"/>
    <mergeCell ref="H73:H75"/>
    <mergeCell ref="H79:H81"/>
    <mergeCell ref="H82:H84"/>
    <mergeCell ref="H85:H87"/>
    <mergeCell ref="H89:H91"/>
    <mergeCell ref="H95:H97"/>
    <mergeCell ref="H99:H101"/>
    <mergeCell ref="H105:H107"/>
    <mergeCell ref="H108:H110"/>
    <mergeCell ref="H111:H113"/>
    <mergeCell ref="H114:H116"/>
    <mergeCell ref="H117:H120"/>
    <mergeCell ref="H129:H131"/>
    <mergeCell ref="H132:H134"/>
    <mergeCell ref="H136:H138"/>
    <mergeCell ref="H140:H142"/>
    <mergeCell ref="H143:H144"/>
    <mergeCell ref="H146:H148"/>
    <mergeCell ref="H150:H152"/>
    <mergeCell ref="H155:H157"/>
    <mergeCell ref="H158:H160"/>
    <mergeCell ref="H165:H167"/>
    <mergeCell ref="H176:H178"/>
    <mergeCell ref="H180:H182"/>
    <mergeCell ref="H194:H196"/>
    <mergeCell ref="H197:H199"/>
    <mergeCell ref="H200:H202"/>
    <mergeCell ref="H203:H205"/>
    <mergeCell ref="H217:H219"/>
    <mergeCell ref="H222:H224"/>
    <mergeCell ref="H225:H227"/>
    <mergeCell ref="H230:H232"/>
    <mergeCell ref="H233:H234"/>
    <mergeCell ref="H244:H246"/>
    <mergeCell ref="H248:H250"/>
    <mergeCell ref="H251:H253"/>
    <mergeCell ref="H255:H257"/>
    <mergeCell ref="H259:H261"/>
    <mergeCell ref="H263:H264"/>
    <mergeCell ref="H269:H271"/>
    <mergeCell ref="H272:H274"/>
    <mergeCell ref="I3:I4"/>
    <mergeCell ref="I8:I9"/>
    <mergeCell ref="I12:I14"/>
    <mergeCell ref="I15:I18"/>
    <mergeCell ref="I19:I21"/>
    <mergeCell ref="I22:I23"/>
    <mergeCell ref="I27:I29"/>
    <mergeCell ref="I35:I37"/>
    <mergeCell ref="I38:I40"/>
    <mergeCell ref="I42:I44"/>
    <mergeCell ref="I45:I47"/>
    <mergeCell ref="I48:I50"/>
    <mergeCell ref="I51:I53"/>
    <mergeCell ref="I55:I57"/>
    <mergeCell ref="I60:I62"/>
    <mergeCell ref="I63:I65"/>
    <mergeCell ref="I66:I68"/>
    <mergeCell ref="I73:I75"/>
    <mergeCell ref="I79:I81"/>
    <mergeCell ref="I82:I84"/>
    <mergeCell ref="I85:I87"/>
    <mergeCell ref="I89:I91"/>
    <mergeCell ref="I95:I97"/>
    <mergeCell ref="I99:I101"/>
    <mergeCell ref="I105:I107"/>
    <mergeCell ref="I108:I110"/>
    <mergeCell ref="I111:I113"/>
    <mergeCell ref="I114:I116"/>
    <mergeCell ref="I117:I120"/>
    <mergeCell ref="I129:I131"/>
    <mergeCell ref="I132:I134"/>
    <mergeCell ref="I136:I138"/>
    <mergeCell ref="I140:I142"/>
    <mergeCell ref="I143:I144"/>
    <mergeCell ref="I146:I148"/>
    <mergeCell ref="I150:I152"/>
    <mergeCell ref="I155:I157"/>
    <mergeCell ref="I158:I160"/>
    <mergeCell ref="I165:I167"/>
    <mergeCell ref="I176:I178"/>
    <mergeCell ref="I180:I182"/>
    <mergeCell ref="I194:I196"/>
    <mergeCell ref="I197:I199"/>
    <mergeCell ref="I200:I202"/>
    <mergeCell ref="I203:I205"/>
    <mergeCell ref="I217:I219"/>
    <mergeCell ref="I222:I224"/>
    <mergeCell ref="I225:I227"/>
    <mergeCell ref="I230:I232"/>
    <mergeCell ref="I233:I234"/>
    <mergeCell ref="I244:I246"/>
    <mergeCell ref="I248:I250"/>
    <mergeCell ref="I251:I253"/>
    <mergeCell ref="I255:I257"/>
    <mergeCell ref="I259:I261"/>
    <mergeCell ref="I263:I264"/>
    <mergeCell ref="I269:I270"/>
    <mergeCell ref="I272:I274"/>
    <mergeCell ref="J8:J9"/>
    <mergeCell ref="J12:J13"/>
    <mergeCell ref="J15:J16"/>
    <mergeCell ref="J19:J20"/>
    <mergeCell ref="J27:J28"/>
    <mergeCell ref="J35:J36"/>
    <mergeCell ref="J38:J39"/>
    <mergeCell ref="J42:J43"/>
    <mergeCell ref="J45:J46"/>
    <mergeCell ref="J48:J49"/>
    <mergeCell ref="J51:J52"/>
    <mergeCell ref="J55:J56"/>
    <mergeCell ref="J60:J61"/>
    <mergeCell ref="J63:J64"/>
    <mergeCell ref="J66:J67"/>
    <mergeCell ref="J73:J74"/>
    <mergeCell ref="J79:J80"/>
    <mergeCell ref="J82:J83"/>
    <mergeCell ref="J85:J86"/>
    <mergeCell ref="J89:J90"/>
    <mergeCell ref="J95:J96"/>
    <mergeCell ref="J100:J101"/>
    <mergeCell ref="J105:J106"/>
    <mergeCell ref="J108:J109"/>
    <mergeCell ref="J111:J112"/>
    <mergeCell ref="J114:J115"/>
    <mergeCell ref="J117:J118"/>
    <mergeCell ref="J130:J131"/>
    <mergeCell ref="J133:J134"/>
    <mergeCell ref="J137:J138"/>
    <mergeCell ref="J141:J142"/>
    <mergeCell ref="J143:J144"/>
    <mergeCell ref="J147:J148"/>
    <mergeCell ref="J151:J152"/>
    <mergeCell ref="J156:J157"/>
    <mergeCell ref="J159:J160"/>
    <mergeCell ref="J166:J167"/>
    <mergeCell ref="J176:J177"/>
    <mergeCell ref="J180:J181"/>
    <mergeCell ref="J194:J195"/>
    <mergeCell ref="J197:J198"/>
    <mergeCell ref="J200:J201"/>
    <mergeCell ref="J203:J204"/>
    <mergeCell ref="J217:J218"/>
    <mergeCell ref="J222:J223"/>
    <mergeCell ref="J225:J226"/>
    <mergeCell ref="J230:J231"/>
    <mergeCell ref="J233:J234"/>
    <mergeCell ref="J244:J245"/>
    <mergeCell ref="J248:J249"/>
    <mergeCell ref="J251:J252"/>
    <mergeCell ref="J255:J256"/>
    <mergeCell ref="J259:J260"/>
    <mergeCell ref="J263:J264"/>
    <mergeCell ref="J269:J271"/>
    <mergeCell ref="J272:J273"/>
    <mergeCell ref="K8:K9"/>
    <mergeCell ref="K12:K13"/>
    <mergeCell ref="K15:K16"/>
    <mergeCell ref="K19:K20"/>
    <mergeCell ref="K27:K28"/>
    <mergeCell ref="K35:K36"/>
    <mergeCell ref="K38:K39"/>
    <mergeCell ref="K42:K43"/>
    <mergeCell ref="K45:K46"/>
    <mergeCell ref="K48:K49"/>
    <mergeCell ref="K51:K52"/>
    <mergeCell ref="K55:K56"/>
    <mergeCell ref="K60:K61"/>
    <mergeCell ref="K63:K64"/>
    <mergeCell ref="K66:K67"/>
    <mergeCell ref="K73:K74"/>
    <mergeCell ref="K79:K80"/>
    <mergeCell ref="K82:K83"/>
    <mergeCell ref="K85:K86"/>
    <mergeCell ref="K89:K90"/>
    <mergeCell ref="K95:K96"/>
    <mergeCell ref="K100:K101"/>
    <mergeCell ref="K105:K106"/>
    <mergeCell ref="K108:K109"/>
    <mergeCell ref="K111:K112"/>
    <mergeCell ref="K114:K115"/>
    <mergeCell ref="K117:K118"/>
    <mergeCell ref="K130:K131"/>
    <mergeCell ref="K133:K134"/>
    <mergeCell ref="K137:K138"/>
    <mergeCell ref="K141:K142"/>
    <mergeCell ref="K143:K144"/>
    <mergeCell ref="K147:K148"/>
    <mergeCell ref="K151:K152"/>
    <mergeCell ref="K156:K157"/>
    <mergeCell ref="K159:K160"/>
    <mergeCell ref="K166:K167"/>
    <mergeCell ref="K176:K177"/>
    <mergeCell ref="K180:K181"/>
    <mergeCell ref="K194:K195"/>
    <mergeCell ref="K197:K198"/>
    <mergeCell ref="K200:K201"/>
    <mergeCell ref="K203:K204"/>
    <mergeCell ref="K217:K218"/>
    <mergeCell ref="K222:K223"/>
    <mergeCell ref="K225:K226"/>
    <mergeCell ref="K230:K231"/>
    <mergeCell ref="K233:K234"/>
    <mergeCell ref="K244:K245"/>
    <mergeCell ref="K248:K249"/>
    <mergeCell ref="K251:K252"/>
    <mergeCell ref="K255:K256"/>
    <mergeCell ref="K259:K260"/>
    <mergeCell ref="K263:K264"/>
    <mergeCell ref="K269:K271"/>
    <mergeCell ref="K272:K273"/>
    <mergeCell ref="L3:L4"/>
    <mergeCell ref="L8:L9"/>
    <mergeCell ref="L12:L13"/>
    <mergeCell ref="L15:L16"/>
    <mergeCell ref="L19:L20"/>
    <mergeCell ref="L27:L28"/>
    <mergeCell ref="L35:L36"/>
    <mergeCell ref="L38:L39"/>
    <mergeCell ref="L42:L43"/>
    <mergeCell ref="L45:L46"/>
    <mergeCell ref="L48:L49"/>
    <mergeCell ref="L51:L52"/>
    <mergeCell ref="L55:L56"/>
    <mergeCell ref="L60:L61"/>
    <mergeCell ref="L63:L64"/>
    <mergeCell ref="L66:L67"/>
    <mergeCell ref="L73:L74"/>
    <mergeCell ref="L79:L80"/>
    <mergeCell ref="L82:L83"/>
    <mergeCell ref="L85:L86"/>
    <mergeCell ref="L89:L90"/>
    <mergeCell ref="L95:L96"/>
    <mergeCell ref="L100:L101"/>
    <mergeCell ref="L105:L106"/>
    <mergeCell ref="L108:L109"/>
    <mergeCell ref="L111:L112"/>
    <mergeCell ref="L114:L115"/>
    <mergeCell ref="L117:L118"/>
    <mergeCell ref="L130:L131"/>
    <mergeCell ref="L133:L134"/>
    <mergeCell ref="L137:L138"/>
    <mergeCell ref="L141:L142"/>
    <mergeCell ref="L143:L144"/>
    <mergeCell ref="L147:L148"/>
    <mergeCell ref="L151:L152"/>
    <mergeCell ref="L156:L157"/>
    <mergeCell ref="L159:L160"/>
    <mergeCell ref="L166:L167"/>
    <mergeCell ref="L176:L177"/>
    <mergeCell ref="L180:L181"/>
    <mergeCell ref="L194:L195"/>
    <mergeCell ref="L197:L198"/>
    <mergeCell ref="L200:L201"/>
    <mergeCell ref="L203:L204"/>
    <mergeCell ref="L217:L218"/>
    <mergeCell ref="L222:L223"/>
    <mergeCell ref="L225:L226"/>
    <mergeCell ref="L230:L231"/>
    <mergeCell ref="L233:L234"/>
    <mergeCell ref="L244:L245"/>
    <mergeCell ref="L248:L249"/>
    <mergeCell ref="L251:L252"/>
    <mergeCell ref="L255:L256"/>
    <mergeCell ref="L259:L260"/>
    <mergeCell ref="L263:L264"/>
    <mergeCell ref="L269:L271"/>
    <mergeCell ref="L272:L273"/>
    <mergeCell ref="M8:M9"/>
    <mergeCell ref="M12:M13"/>
    <mergeCell ref="M15:M16"/>
    <mergeCell ref="M19:M20"/>
    <mergeCell ref="M35:M36"/>
    <mergeCell ref="M38:M39"/>
    <mergeCell ref="M42:M43"/>
    <mergeCell ref="M45:M46"/>
    <mergeCell ref="M48:M49"/>
    <mergeCell ref="M51:M52"/>
    <mergeCell ref="M55:M56"/>
    <mergeCell ref="M60:M61"/>
    <mergeCell ref="M63:M64"/>
    <mergeCell ref="M66:M67"/>
    <mergeCell ref="M73:M74"/>
    <mergeCell ref="M79:M80"/>
    <mergeCell ref="M82:M83"/>
    <mergeCell ref="M85:M86"/>
    <mergeCell ref="M89:M90"/>
    <mergeCell ref="M96:M97"/>
    <mergeCell ref="M100:M101"/>
    <mergeCell ref="M106:M107"/>
    <mergeCell ref="M108:M109"/>
    <mergeCell ref="M111:M112"/>
    <mergeCell ref="M115:M116"/>
    <mergeCell ref="M118:M119"/>
    <mergeCell ref="M130:M131"/>
    <mergeCell ref="M133:M134"/>
    <mergeCell ref="M137:M138"/>
    <mergeCell ref="M141:M142"/>
    <mergeCell ref="M143:M144"/>
    <mergeCell ref="M147:M148"/>
    <mergeCell ref="M151:M152"/>
    <mergeCell ref="M156:M157"/>
    <mergeCell ref="M159:M160"/>
    <mergeCell ref="M166:M167"/>
    <mergeCell ref="M176:M177"/>
    <mergeCell ref="M180:M181"/>
    <mergeCell ref="M194:M195"/>
    <mergeCell ref="M197:M198"/>
    <mergeCell ref="M200:M201"/>
    <mergeCell ref="M203:M204"/>
    <mergeCell ref="M217:M218"/>
    <mergeCell ref="M222:M223"/>
    <mergeCell ref="M225:M226"/>
    <mergeCell ref="M230:M231"/>
    <mergeCell ref="M233:M234"/>
    <mergeCell ref="M244:M245"/>
    <mergeCell ref="M248:M249"/>
    <mergeCell ref="M251:M252"/>
    <mergeCell ref="M255:M256"/>
    <mergeCell ref="M259:M260"/>
    <mergeCell ref="M263:M264"/>
    <mergeCell ref="M269:M270"/>
    <mergeCell ref="M272:M274"/>
    <mergeCell ref="N8:N9"/>
    <mergeCell ref="N12:N13"/>
    <mergeCell ref="N15:N16"/>
    <mergeCell ref="N19:N20"/>
    <mergeCell ref="N35:N36"/>
    <mergeCell ref="N38:N39"/>
    <mergeCell ref="N42:N43"/>
    <mergeCell ref="N45:N46"/>
    <mergeCell ref="N48:N49"/>
    <mergeCell ref="N51:N52"/>
    <mergeCell ref="N55:N56"/>
    <mergeCell ref="N60:N61"/>
    <mergeCell ref="N63:N64"/>
    <mergeCell ref="N66:N67"/>
    <mergeCell ref="N73:N74"/>
    <mergeCell ref="N79:N80"/>
    <mergeCell ref="N82:N83"/>
    <mergeCell ref="N85:N86"/>
    <mergeCell ref="N89:N90"/>
    <mergeCell ref="N96:N97"/>
    <mergeCell ref="N100:N101"/>
    <mergeCell ref="N106:N107"/>
    <mergeCell ref="N108:N109"/>
    <mergeCell ref="N111:N112"/>
    <mergeCell ref="N115:N116"/>
    <mergeCell ref="N118:N119"/>
    <mergeCell ref="N130:N131"/>
    <mergeCell ref="N133:N134"/>
    <mergeCell ref="N137:N138"/>
    <mergeCell ref="N141:N142"/>
    <mergeCell ref="N143:N144"/>
    <mergeCell ref="N147:N148"/>
    <mergeCell ref="N151:N152"/>
    <mergeCell ref="N156:N157"/>
    <mergeCell ref="N159:N160"/>
    <mergeCell ref="N166:N167"/>
    <mergeCell ref="N176:N177"/>
    <mergeCell ref="N180:N181"/>
    <mergeCell ref="N194:N195"/>
    <mergeCell ref="N197:N198"/>
    <mergeCell ref="N200:N201"/>
    <mergeCell ref="N203:N204"/>
    <mergeCell ref="N217:N218"/>
    <mergeCell ref="N222:N223"/>
    <mergeCell ref="N225:N226"/>
    <mergeCell ref="N230:N231"/>
    <mergeCell ref="N233:N234"/>
    <mergeCell ref="N244:N245"/>
    <mergeCell ref="N248:N249"/>
    <mergeCell ref="N251:N252"/>
    <mergeCell ref="N255:N256"/>
    <mergeCell ref="N259:N260"/>
    <mergeCell ref="N263:N264"/>
    <mergeCell ref="N269:N270"/>
    <mergeCell ref="N272:N274"/>
    <mergeCell ref="O8:O9"/>
    <mergeCell ref="O12:O13"/>
    <mergeCell ref="O15:O16"/>
    <mergeCell ref="O19:O20"/>
    <mergeCell ref="O35:O36"/>
    <mergeCell ref="O38:O39"/>
    <mergeCell ref="O42:O43"/>
    <mergeCell ref="O45:O46"/>
    <mergeCell ref="O48:O49"/>
    <mergeCell ref="O51:O52"/>
    <mergeCell ref="O55:O56"/>
    <mergeCell ref="O60:O61"/>
    <mergeCell ref="O63:O64"/>
    <mergeCell ref="O66:O67"/>
    <mergeCell ref="O73:O74"/>
    <mergeCell ref="O79:O80"/>
    <mergeCell ref="O82:O83"/>
    <mergeCell ref="O85:O86"/>
    <mergeCell ref="O89:O90"/>
    <mergeCell ref="O96:O97"/>
    <mergeCell ref="O100:O101"/>
    <mergeCell ref="O106:O107"/>
    <mergeCell ref="O108:O109"/>
    <mergeCell ref="O111:O112"/>
    <mergeCell ref="O115:O116"/>
    <mergeCell ref="O118:O119"/>
    <mergeCell ref="O130:O131"/>
    <mergeCell ref="O133:O134"/>
    <mergeCell ref="O137:O138"/>
    <mergeCell ref="O141:O142"/>
    <mergeCell ref="O143:O144"/>
    <mergeCell ref="O147:O148"/>
    <mergeCell ref="O151:O152"/>
    <mergeCell ref="O156:O157"/>
    <mergeCell ref="O159:O160"/>
    <mergeCell ref="O166:O167"/>
    <mergeCell ref="O176:O177"/>
    <mergeCell ref="O180:O181"/>
    <mergeCell ref="O194:O195"/>
    <mergeCell ref="O197:O198"/>
    <mergeCell ref="O200:O201"/>
    <mergeCell ref="O203:O204"/>
    <mergeCell ref="O217:O218"/>
    <mergeCell ref="O222:O223"/>
    <mergeCell ref="O225:O226"/>
    <mergeCell ref="O230:O231"/>
    <mergeCell ref="O233:O234"/>
    <mergeCell ref="O244:O245"/>
    <mergeCell ref="O248:O249"/>
    <mergeCell ref="O251:O252"/>
    <mergeCell ref="O255:O256"/>
    <mergeCell ref="O259:O260"/>
    <mergeCell ref="O263:O264"/>
    <mergeCell ref="O269:O270"/>
    <mergeCell ref="O272:O273"/>
    <mergeCell ref="P8:P9"/>
    <mergeCell ref="P12:P13"/>
    <mergeCell ref="P15:P16"/>
    <mergeCell ref="P19:P20"/>
    <mergeCell ref="P35:P36"/>
    <mergeCell ref="P38:P39"/>
    <mergeCell ref="P42:P43"/>
    <mergeCell ref="P45:P46"/>
    <mergeCell ref="P48:P49"/>
    <mergeCell ref="P51:P52"/>
    <mergeCell ref="P55:P56"/>
    <mergeCell ref="P60:P61"/>
    <mergeCell ref="P63:P64"/>
    <mergeCell ref="P66:P67"/>
    <mergeCell ref="P73:P74"/>
    <mergeCell ref="P79:P80"/>
    <mergeCell ref="P82:P83"/>
    <mergeCell ref="P85:P86"/>
    <mergeCell ref="P89:P90"/>
    <mergeCell ref="P96:P97"/>
    <mergeCell ref="P100:P101"/>
    <mergeCell ref="P106:P107"/>
    <mergeCell ref="P108:P109"/>
    <mergeCell ref="P111:P112"/>
    <mergeCell ref="P115:P116"/>
    <mergeCell ref="P118:P119"/>
    <mergeCell ref="P130:P131"/>
    <mergeCell ref="P133:P134"/>
    <mergeCell ref="P137:P138"/>
    <mergeCell ref="P141:P142"/>
    <mergeCell ref="P143:P144"/>
    <mergeCell ref="P147:P148"/>
    <mergeCell ref="P151:P152"/>
    <mergeCell ref="P156:P157"/>
    <mergeCell ref="P159:P160"/>
    <mergeCell ref="P166:P167"/>
    <mergeCell ref="P176:P177"/>
    <mergeCell ref="P180:P181"/>
    <mergeCell ref="P194:P195"/>
    <mergeCell ref="P197:P198"/>
    <mergeCell ref="P200:P201"/>
    <mergeCell ref="P203:P204"/>
    <mergeCell ref="P217:P218"/>
    <mergeCell ref="P222:P223"/>
    <mergeCell ref="P225:P226"/>
    <mergeCell ref="P230:P231"/>
    <mergeCell ref="P233:P234"/>
    <mergeCell ref="P244:P245"/>
    <mergeCell ref="P248:P249"/>
    <mergeCell ref="P251:P252"/>
    <mergeCell ref="P255:P256"/>
    <mergeCell ref="P259:P260"/>
    <mergeCell ref="P263:P264"/>
    <mergeCell ref="P269:P270"/>
    <mergeCell ref="P272:P274"/>
    <mergeCell ref="Q8:Q9"/>
    <mergeCell ref="Q12:Q13"/>
    <mergeCell ref="Q15:Q16"/>
    <mergeCell ref="Q19:Q20"/>
    <mergeCell ref="Q35:Q36"/>
    <mergeCell ref="Q38:Q39"/>
    <mergeCell ref="Q42:Q43"/>
    <mergeCell ref="Q45:Q46"/>
    <mergeCell ref="Q48:Q49"/>
    <mergeCell ref="Q51:Q52"/>
    <mergeCell ref="Q55:Q56"/>
    <mergeCell ref="Q60:Q61"/>
    <mergeCell ref="Q63:Q64"/>
    <mergeCell ref="Q66:Q67"/>
    <mergeCell ref="Q73:Q74"/>
    <mergeCell ref="Q79:Q80"/>
    <mergeCell ref="Q82:Q83"/>
    <mergeCell ref="Q85:Q86"/>
    <mergeCell ref="Q89:Q90"/>
    <mergeCell ref="Q95:Q96"/>
    <mergeCell ref="Q100:Q101"/>
    <mergeCell ref="Q105:Q106"/>
    <mergeCell ref="Q108:Q109"/>
    <mergeCell ref="Q111:Q112"/>
    <mergeCell ref="Q114:Q115"/>
    <mergeCell ref="Q117:Q118"/>
    <mergeCell ref="Q130:Q131"/>
    <mergeCell ref="Q133:Q134"/>
    <mergeCell ref="Q137:Q138"/>
    <mergeCell ref="Q141:Q142"/>
    <mergeCell ref="Q143:Q144"/>
    <mergeCell ref="Q147:Q148"/>
    <mergeCell ref="Q151:Q152"/>
    <mergeCell ref="Q156:Q157"/>
    <mergeCell ref="Q159:Q160"/>
    <mergeCell ref="Q166:Q167"/>
    <mergeCell ref="Q176:Q177"/>
    <mergeCell ref="Q180:Q181"/>
    <mergeCell ref="Q194:Q195"/>
    <mergeCell ref="Q197:Q198"/>
    <mergeCell ref="Q200:Q201"/>
    <mergeCell ref="Q203:Q204"/>
    <mergeCell ref="Q217:Q218"/>
    <mergeCell ref="Q222:Q223"/>
    <mergeCell ref="Q225:Q226"/>
    <mergeCell ref="Q230:Q231"/>
    <mergeCell ref="Q233:Q234"/>
    <mergeCell ref="Q244:Q245"/>
    <mergeCell ref="Q248:Q249"/>
    <mergeCell ref="Q251:Q252"/>
    <mergeCell ref="Q255:Q256"/>
    <mergeCell ref="Q259:Q260"/>
    <mergeCell ref="Q263:Q264"/>
    <mergeCell ref="Q269:Q270"/>
    <mergeCell ref="Q272:Q273"/>
    <mergeCell ref="R8:R9"/>
    <mergeCell ref="R12:R13"/>
    <mergeCell ref="R15:R16"/>
    <mergeCell ref="R19:R20"/>
    <mergeCell ref="R35:R36"/>
    <mergeCell ref="R38:R39"/>
    <mergeCell ref="R42:R43"/>
    <mergeCell ref="R45:R46"/>
    <mergeCell ref="R48:R49"/>
    <mergeCell ref="R55:R56"/>
    <mergeCell ref="R60:R61"/>
    <mergeCell ref="R63:R64"/>
    <mergeCell ref="R73:R75"/>
    <mergeCell ref="R79:R80"/>
    <mergeCell ref="R82:R83"/>
    <mergeCell ref="R85:R86"/>
    <mergeCell ref="R89:R90"/>
    <mergeCell ref="R95:R96"/>
    <mergeCell ref="R100:R101"/>
    <mergeCell ref="R105:R106"/>
    <mergeCell ref="R108:R109"/>
    <mergeCell ref="R111:R112"/>
    <mergeCell ref="R114:R115"/>
    <mergeCell ref="R117:R118"/>
    <mergeCell ref="R130:R131"/>
    <mergeCell ref="R133:R134"/>
    <mergeCell ref="R137:R138"/>
    <mergeCell ref="R141:R142"/>
    <mergeCell ref="R143:R144"/>
    <mergeCell ref="R147:R148"/>
    <mergeCell ref="R151:R152"/>
    <mergeCell ref="R156:R157"/>
    <mergeCell ref="R159:R160"/>
    <mergeCell ref="R166:R167"/>
    <mergeCell ref="R176:R177"/>
    <mergeCell ref="R180:R181"/>
    <mergeCell ref="R194:R195"/>
    <mergeCell ref="R197:R198"/>
    <mergeCell ref="R200:R201"/>
    <mergeCell ref="R203:R204"/>
    <mergeCell ref="R217:R219"/>
    <mergeCell ref="R222:R223"/>
    <mergeCell ref="R225:R226"/>
    <mergeCell ref="R230:R231"/>
    <mergeCell ref="R233:R234"/>
    <mergeCell ref="R244:R245"/>
    <mergeCell ref="R248:R249"/>
    <mergeCell ref="R251:R252"/>
    <mergeCell ref="R255:R256"/>
    <mergeCell ref="R259:R261"/>
    <mergeCell ref="R263:R264"/>
    <mergeCell ref="R269:R271"/>
    <mergeCell ref="R272:R274"/>
    <mergeCell ref="S8:S9"/>
    <mergeCell ref="S12:S13"/>
    <mergeCell ref="S15:S16"/>
    <mergeCell ref="S19:S20"/>
    <mergeCell ref="S35:S36"/>
    <mergeCell ref="S38:S39"/>
    <mergeCell ref="S42:S43"/>
    <mergeCell ref="S45:S46"/>
    <mergeCell ref="S48:S49"/>
    <mergeCell ref="S51:S52"/>
    <mergeCell ref="S55:S57"/>
    <mergeCell ref="S60:S61"/>
    <mergeCell ref="S63:S64"/>
    <mergeCell ref="S66:S68"/>
    <mergeCell ref="S73:S75"/>
    <mergeCell ref="S79:S80"/>
    <mergeCell ref="S82:S83"/>
    <mergeCell ref="S85:S86"/>
    <mergeCell ref="S89:S90"/>
    <mergeCell ref="S95:S96"/>
    <mergeCell ref="S100:S101"/>
    <mergeCell ref="S105:S106"/>
    <mergeCell ref="S108:S109"/>
    <mergeCell ref="S111:S112"/>
    <mergeCell ref="S114:S115"/>
    <mergeCell ref="S117:S118"/>
    <mergeCell ref="S130:S131"/>
    <mergeCell ref="S133:S134"/>
    <mergeCell ref="S137:S138"/>
    <mergeCell ref="S141:S142"/>
    <mergeCell ref="S143:S144"/>
    <mergeCell ref="S147:S148"/>
    <mergeCell ref="S151:S152"/>
    <mergeCell ref="S156:S157"/>
    <mergeCell ref="S159:S160"/>
    <mergeCell ref="S166:S167"/>
    <mergeCell ref="S176:S177"/>
    <mergeCell ref="S180:S181"/>
    <mergeCell ref="S194:S195"/>
    <mergeCell ref="S197:S198"/>
    <mergeCell ref="S200:S201"/>
    <mergeCell ref="S203:S204"/>
    <mergeCell ref="S217:S219"/>
    <mergeCell ref="S222:S223"/>
    <mergeCell ref="S225:S226"/>
    <mergeCell ref="S230:S231"/>
    <mergeCell ref="S233:S234"/>
    <mergeCell ref="S244:S245"/>
    <mergeCell ref="S248:S249"/>
    <mergeCell ref="S251:S252"/>
    <mergeCell ref="S255:S256"/>
    <mergeCell ref="S259:S260"/>
    <mergeCell ref="S263:S264"/>
    <mergeCell ref="S269:S271"/>
    <mergeCell ref="S272:S274"/>
    <mergeCell ref="T8:T9"/>
    <mergeCell ref="T12:T13"/>
    <mergeCell ref="T15:T16"/>
    <mergeCell ref="T19:T20"/>
    <mergeCell ref="T35:T36"/>
    <mergeCell ref="T38:T39"/>
    <mergeCell ref="T42:T43"/>
    <mergeCell ref="T45:T46"/>
    <mergeCell ref="T48:T49"/>
    <mergeCell ref="T51:T52"/>
    <mergeCell ref="T55:T57"/>
    <mergeCell ref="T60:T61"/>
    <mergeCell ref="T63:T64"/>
    <mergeCell ref="T66:T68"/>
    <mergeCell ref="T73:T75"/>
    <mergeCell ref="T79:T80"/>
    <mergeCell ref="T82:T83"/>
    <mergeCell ref="T85:T86"/>
    <mergeCell ref="T89:T90"/>
    <mergeCell ref="T95:T96"/>
    <mergeCell ref="T100:T101"/>
    <mergeCell ref="T105:T106"/>
    <mergeCell ref="T108:T109"/>
    <mergeCell ref="T111:T112"/>
    <mergeCell ref="T114:T115"/>
    <mergeCell ref="T117:T118"/>
    <mergeCell ref="T130:T131"/>
    <mergeCell ref="T133:T134"/>
    <mergeCell ref="T137:T138"/>
    <mergeCell ref="T141:T142"/>
    <mergeCell ref="T143:T144"/>
    <mergeCell ref="T147:T148"/>
    <mergeCell ref="T151:T152"/>
    <mergeCell ref="T156:T157"/>
    <mergeCell ref="T159:T160"/>
    <mergeCell ref="T166:T167"/>
    <mergeCell ref="T176:T177"/>
    <mergeCell ref="T180:T181"/>
    <mergeCell ref="T194:T195"/>
    <mergeCell ref="T197:T198"/>
    <mergeCell ref="T200:T201"/>
    <mergeCell ref="T203:T204"/>
    <mergeCell ref="T217:T219"/>
    <mergeCell ref="T222:T223"/>
    <mergeCell ref="T225:T226"/>
    <mergeCell ref="T230:T231"/>
    <mergeCell ref="T233:T234"/>
    <mergeCell ref="T244:T245"/>
    <mergeCell ref="T248:T249"/>
    <mergeCell ref="T251:T252"/>
    <mergeCell ref="T255:T256"/>
    <mergeCell ref="T259:T260"/>
    <mergeCell ref="T263:T264"/>
    <mergeCell ref="T269:T271"/>
    <mergeCell ref="T272:T274"/>
    <mergeCell ref="U8:U9"/>
    <mergeCell ref="U12:U13"/>
    <mergeCell ref="U15:U16"/>
    <mergeCell ref="U19:U20"/>
    <mergeCell ref="U35:U36"/>
    <mergeCell ref="U38:U39"/>
    <mergeCell ref="U42:U43"/>
    <mergeCell ref="U45:U46"/>
    <mergeCell ref="U48:U49"/>
    <mergeCell ref="U51:U52"/>
    <mergeCell ref="U55:U56"/>
    <mergeCell ref="U60:U61"/>
    <mergeCell ref="U63:U64"/>
    <mergeCell ref="U66:U67"/>
    <mergeCell ref="U73:U74"/>
    <mergeCell ref="U79:U80"/>
    <mergeCell ref="U82:U83"/>
    <mergeCell ref="U85:U86"/>
    <mergeCell ref="U89:U90"/>
    <mergeCell ref="U95:U96"/>
    <mergeCell ref="U100:U101"/>
    <mergeCell ref="U105:U106"/>
    <mergeCell ref="U108:U109"/>
    <mergeCell ref="U111:U112"/>
    <mergeCell ref="U114:U115"/>
    <mergeCell ref="U117:U118"/>
    <mergeCell ref="U130:U131"/>
    <mergeCell ref="U133:U134"/>
    <mergeCell ref="U137:U138"/>
    <mergeCell ref="U141:U142"/>
    <mergeCell ref="U143:U144"/>
    <mergeCell ref="U147:U148"/>
    <mergeCell ref="U151:U152"/>
    <mergeCell ref="U156:U157"/>
    <mergeCell ref="U159:U160"/>
    <mergeCell ref="U166:U167"/>
    <mergeCell ref="U176:U177"/>
    <mergeCell ref="U180:U181"/>
    <mergeCell ref="U194:U195"/>
    <mergeCell ref="U197:U198"/>
    <mergeCell ref="U200:U201"/>
    <mergeCell ref="U203:U204"/>
    <mergeCell ref="U217:U218"/>
    <mergeCell ref="U222:U223"/>
    <mergeCell ref="U225:U226"/>
    <mergeCell ref="U230:U231"/>
    <mergeCell ref="U233:U234"/>
    <mergeCell ref="U244:U245"/>
    <mergeCell ref="U248:U249"/>
    <mergeCell ref="U251:U252"/>
    <mergeCell ref="U255:U256"/>
    <mergeCell ref="U259:U260"/>
    <mergeCell ref="U263:U264"/>
    <mergeCell ref="U269:U271"/>
    <mergeCell ref="U272:U273"/>
    <mergeCell ref="V3:V4"/>
    <mergeCell ref="V8:V9"/>
    <mergeCell ref="V12:V13"/>
    <mergeCell ref="V15:V16"/>
    <mergeCell ref="V19:V20"/>
    <mergeCell ref="V27:V28"/>
    <mergeCell ref="V35:V36"/>
    <mergeCell ref="V38:V39"/>
    <mergeCell ref="V42:V43"/>
    <mergeCell ref="V45:V46"/>
    <mergeCell ref="V48:V49"/>
    <mergeCell ref="V51:V52"/>
    <mergeCell ref="V55:V56"/>
    <mergeCell ref="V60:V61"/>
    <mergeCell ref="V63:V64"/>
    <mergeCell ref="V66:V67"/>
    <mergeCell ref="V73:V74"/>
    <mergeCell ref="V79:V80"/>
    <mergeCell ref="V82:V83"/>
    <mergeCell ref="V85:V86"/>
    <mergeCell ref="V89:V90"/>
    <mergeCell ref="V95:V96"/>
    <mergeCell ref="V100:V101"/>
    <mergeCell ref="V105:V106"/>
    <mergeCell ref="V108:V109"/>
    <mergeCell ref="V111:V112"/>
    <mergeCell ref="V114:V115"/>
    <mergeCell ref="V117:V118"/>
    <mergeCell ref="V130:V131"/>
    <mergeCell ref="V133:V134"/>
    <mergeCell ref="V137:V138"/>
    <mergeCell ref="V141:V142"/>
    <mergeCell ref="V143:V144"/>
    <mergeCell ref="V147:V148"/>
    <mergeCell ref="V151:V152"/>
    <mergeCell ref="V156:V157"/>
    <mergeCell ref="V159:V160"/>
    <mergeCell ref="V166:V167"/>
    <mergeCell ref="V176:V177"/>
    <mergeCell ref="V180:V181"/>
    <mergeCell ref="V194:V195"/>
    <mergeCell ref="V197:V198"/>
    <mergeCell ref="V200:V201"/>
    <mergeCell ref="V203:V204"/>
    <mergeCell ref="V217:V218"/>
    <mergeCell ref="V222:V223"/>
    <mergeCell ref="V225:V226"/>
    <mergeCell ref="V230:V231"/>
    <mergeCell ref="V233:V234"/>
    <mergeCell ref="V244:V245"/>
    <mergeCell ref="V248:V249"/>
    <mergeCell ref="V251:V252"/>
    <mergeCell ref="V255:V256"/>
    <mergeCell ref="V259:V260"/>
    <mergeCell ref="V263:V264"/>
    <mergeCell ref="V269:V271"/>
    <mergeCell ref="V272:V273"/>
    <mergeCell ref="W3:W4"/>
    <mergeCell ref="W8:W9"/>
    <mergeCell ref="W12:W13"/>
    <mergeCell ref="W15:W16"/>
    <mergeCell ref="W19:W20"/>
    <mergeCell ref="W27:W28"/>
    <mergeCell ref="W35:W36"/>
    <mergeCell ref="W38:W39"/>
    <mergeCell ref="W42:W43"/>
    <mergeCell ref="W45:W46"/>
    <mergeCell ref="W48:W49"/>
    <mergeCell ref="W51:W52"/>
    <mergeCell ref="W55:W56"/>
    <mergeCell ref="W60:W61"/>
    <mergeCell ref="W63:W64"/>
    <mergeCell ref="W66:W67"/>
    <mergeCell ref="W73:W74"/>
    <mergeCell ref="W79:W80"/>
    <mergeCell ref="W82:W83"/>
    <mergeCell ref="W85:W86"/>
    <mergeCell ref="W89:W90"/>
    <mergeCell ref="W95:W96"/>
    <mergeCell ref="W100:W101"/>
    <mergeCell ref="W105:W106"/>
    <mergeCell ref="W108:W109"/>
    <mergeCell ref="W111:W112"/>
    <mergeCell ref="W114:W115"/>
    <mergeCell ref="W117:W118"/>
    <mergeCell ref="W130:W131"/>
    <mergeCell ref="W133:W134"/>
    <mergeCell ref="W137:W138"/>
    <mergeCell ref="W141:W142"/>
    <mergeCell ref="W143:W144"/>
    <mergeCell ref="W147:W148"/>
    <mergeCell ref="W151:W152"/>
    <mergeCell ref="W156:W157"/>
    <mergeCell ref="W159:W160"/>
    <mergeCell ref="W166:W167"/>
    <mergeCell ref="W176:W177"/>
    <mergeCell ref="W180:W181"/>
    <mergeCell ref="W194:W195"/>
    <mergeCell ref="W197:W198"/>
    <mergeCell ref="W200:W201"/>
    <mergeCell ref="W203:W204"/>
    <mergeCell ref="W217:W218"/>
    <mergeCell ref="W222:W223"/>
    <mergeCell ref="W225:W226"/>
    <mergeCell ref="W230:W231"/>
    <mergeCell ref="W233:W234"/>
    <mergeCell ref="W244:W245"/>
    <mergeCell ref="W248:W249"/>
    <mergeCell ref="W251:W252"/>
    <mergeCell ref="W255:W256"/>
    <mergeCell ref="W259:W260"/>
    <mergeCell ref="W263:W264"/>
    <mergeCell ref="W269:W271"/>
    <mergeCell ref="W272:W273"/>
    <mergeCell ref="D3:E4"/>
  </mergeCells>
  <conditionalFormatting sqref="C168">
    <cfRule type="duplicateValues" dxfId="0" priority="5587"/>
    <cfRule type="duplicateValues" dxfId="0" priority="5588"/>
    <cfRule type="duplicateValues" dxfId="0" priority="5589"/>
    <cfRule type="duplicateValues" dxfId="0" priority="5590"/>
    <cfRule type="duplicateValues" dxfId="0" priority="5591"/>
    <cfRule type="duplicateValues" dxfId="0" priority="5592"/>
    <cfRule type="duplicateValues" dxfId="0" priority="5593"/>
    <cfRule type="duplicateValues" dxfId="0" priority="5594"/>
    <cfRule type="duplicateValues" dxfId="0" priority="5595"/>
    <cfRule type="duplicateValues" dxfId="0" priority="5596"/>
    <cfRule type="duplicateValues" dxfId="0" priority="5597"/>
    <cfRule type="duplicateValues" dxfId="0" priority="5598"/>
    <cfRule type="duplicateValues" dxfId="0" priority="5599"/>
    <cfRule type="duplicateValues" dxfId="0" priority="5600"/>
    <cfRule type="duplicateValues" dxfId="0" priority="5601"/>
    <cfRule type="duplicateValues" dxfId="0" priority="5602"/>
    <cfRule type="duplicateValues" dxfId="0" priority="5603"/>
    <cfRule type="duplicateValues" dxfId="0" priority="5604"/>
    <cfRule type="duplicateValues" dxfId="0" priority="5605"/>
    <cfRule type="duplicateValues" dxfId="0" priority="5606"/>
    <cfRule type="duplicateValues" dxfId="0" priority="5607"/>
    <cfRule type="duplicateValues" dxfId="0" priority="5608"/>
    <cfRule type="duplicateValues" dxfId="0" priority="5609"/>
    <cfRule type="duplicateValues" dxfId="0" priority="5610"/>
    <cfRule type="duplicateValues" dxfId="0" priority="5611"/>
    <cfRule type="duplicateValues" dxfId="0" priority="5612"/>
    <cfRule type="duplicateValues" dxfId="0" priority="5613"/>
    <cfRule type="duplicateValues" dxfId="0" priority="5614"/>
    <cfRule type="duplicateValues" dxfId="0" priority="5615"/>
    <cfRule type="duplicateValues" dxfId="1" priority="5616"/>
    <cfRule type="duplicateValues" dxfId="0" priority="5617"/>
    <cfRule type="duplicateValues" dxfId="0" priority="5618"/>
    <cfRule type="duplicateValues" dxfId="0" priority="5619"/>
    <cfRule type="duplicateValues" dxfId="0" priority="5620"/>
    <cfRule type="duplicateValues" dxfId="0" priority="5621"/>
    <cfRule type="duplicateValues" dxfId="0" priority="5622"/>
    <cfRule type="duplicateValues" dxfId="0" priority="5623"/>
    <cfRule type="duplicateValues" dxfId="0" priority="5624"/>
    <cfRule type="duplicateValues" dxfId="0" priority="5625"/>
    <cfRule type="duplicateValues" dxfId="0" priority="5626"/>
    <cfRule type="duplicateValues" dxfId="0" priority="5627"/>
    <cfRule type="duplicateValues" dxfId="0" priority="5628"/>
    <cfRule type="duplicateValues" dxfId="0" priority="5629"/>
    <cfRule type="duplicateValues" dxfId="0" priority="5630"/>
    <cfRule type="duplicateValues" dxfId="0" priority="5631"/>
    <cfRule type="duplicateValues" dxfId="0" priority="5632"/>
    <cfRule type="duplicateValues" dxfId="2" priority="5633"/>
    <cfRule type="duplicateValues" dxfId="0" priority="5634"/>
    <cfRule type="duplicateValues" dxfId="0" priority="5635"/>
  </conditionalFormatting>
  <conditionalFormatting sqref="I168">
    <cfRule type="duplicateValues" dxfId="0" priority="2059"/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1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2" priority="2105"/>
    <cfRule type="duplicateValues" dxfId="0" priority="2106"/>
    <cfRule type="duplicateValues" dxfId="0" priority="2107"/>
  </conditionalFormatting>
  <conditionalFormatting sqref="B179">
    <cfRule type="duplicateValues" dxfId="0" priority="4999"/>
    <cfRule type="duplicateValues" dxfId="0" priority="5000"/>
    <cfRule type="duplicateValues" dxfId="0" priority="5001"/>
    <cfRule type="duplicateValues" dxfId="0" priority="5002"/>
    <cfRule type="duplicateValues" dxfId="0" priority="5003"/>
    <cfRule type="duplicateValues" dxfId="0" priority="5004"/>
    <cfRule type="duplicateValues" dxfId="0" priority="5005"/>
    <cfRule type="duplicateValues" dxfId="0" priority="5006"/>
    <cfRule type="duplicateValues" dxfId="0" priority="5007"/>
    <cfRule type="duplicateValues" dxfId="0" priority="5008"/>
    <cfRule type="duplicateValues" dxfId="0" priority="5009"/>
    <cfRule type="duplicateValues" dxfId="0" priority="5010"/>
    <cfRule type="duplicateValues" dxfId="0" priority="5011"/>
    <cfRule type="duplicateValues" dxfId="0" priority="5012"/>
    <cfRule type="duplicateValues" dxfId="0" priority="5013"/>
    <cfRule type="duplicateValues" dxfId="0" priority="5014"/>
    <cfRule type="duplicateValues" dxfId="0" priority="5015"/>
    <cfRule type="duplicateValues" dxfId="0" priority="5016"/>
    <cfRule type="duplicateValues" dxfId="0" priority="5017"/>
    <cfRule type="duplicateValues" dxfId="0" priority="5018"/>
    <cfRule type="duplicateValues" dxfId="0" priority="5019"/>
    <cfRule type="duplicateValues" dxfId="0" priority="5020"/>
    <cfRule type="duplicateValues" dxfId="0" priority="5021"/>
    <cfRule type="duplicateValues" dxfId="0" priority="5022"/>
    <cfRule type="duplicateValues" dxfId="0" priority="5023"/>
    <cfRule type="duplicateValues" dxfId="0" priority="5024"/>
    <cfRule type="duplicateValues" dxfId="0" priority="5025"/>
    <cfRule type="duplicateValues" dxfId="0" priority="5026"/>
    <cfRule type="duplicateValues" dxfId="0" priority="5027"/>
    <cfRule type="duplicateValues" dxfId="1" priority="5028"/>
    <cfRule type="duplicateValues" dxfId="0" priority="5029"/>
    <cfRule type="duplicateValues" dxfId="0" priority="5030"/>
    <cfRule type="duplicateValues" dxfId="0" priority="5031"/>
    <cfRule type="duplicateValues" dxfId="0" priority="5032"/>
    <cfRule type="duplicateValues" dxfId="0" priority="5033"/>
    <cfRule type="duplicateValues" dxfId="0" priority="5034"/>
    <cfRule type="duplicateValues" dxfId="0" priority="5035"/>
    <cfRule type="duplicateValues" dxfId="0" priority="5036"/>
    <cfRule type="duplicateValues" dxfId="0" priority="5037"/>
    <cfRule type="duplicateValues" dxfId="0" priority="5038"/>
    <cfRule type="duplicateValues" dxfId="0" priority="5039"/>
    <cfRule type="duplicateValues" dxfId="0" priority="5040"/>
    <cfRule type="duplicateValues" dxfId="0" priority="5041"/>
    <cfRule type="duplicateValues" dxfId="0" priority="5042"/>
    <cfRule type="duplicateValues" dxfId="0" priority="5043"/>
    <cfRule type="duplicateValues" dxfId="0" priority="5044"/>
    <cfRule type="duplicateValues" dxfId="2" priority="5045"/>
    <cfRule type="duplicateValues" dxfId="0" priority="5046"/>
    <cfRule type="duplicateValues" dxfId="0" priority="5047"/>
  </conditionalFormatting>
  <conditionalFormatting sqref="C179">
    <cfRule type="duplicateValues" dxfId="0" priority="4950"/>
    <cfRule type="duplicateValues" dxfId="0" priority="4951"/>
    <cfRule type="duplicateValues" dxfId="0" priority="4952"/>
    <cfRule type="duplicateValues" dxfId="0" priority="4953"/>
    <cfRule type="duplicateValues" dxfId="0" priority="4954"/>
    <cfRule type="duplicateValues" dxfId="0" priority="4955"/>
    <cfRule type="duplicateValues" dxfId="0" priority="4956"/>
    <cfRule type="duplicateValues" dxfId="0" priority="4957"/>
    <cfRule type="duplicateValues" dxfId="0" priority="4958"/>
    <cfRule type="duplicateValues" dxfId="0" priority="4959"/>
    <cfRule type="duplicateValues" dxfId="0" priority="4960"/>
    <cfRule type="duplicateValues" dxfId="0" priority="4961"/>
    <cfRule type="duplicateValues" dxfId="0" priority="4962"/>
    <cfRule type="duplicateValues" dxfId="0" priority="4963"/>
    <cfRule type="duplicateValues" dxfId="0" priority="4964"/>
    <cfRule type="duplicateValues" dxfId="0" priority="4965"/>
    <cfRule type="duplicateValues" dxfId="0" priority="4966"/>
    <cfRule type="duplicateValues" dxfId="0" priority="4967"/>
    <cfRule type="duplicateValues" dxfId="0" priority="4968"/>
    <cfRule type="duplicateValues" dxfId="0" priority="4969"/>
    <cfRule type="duplicateValues" dxfId="0" priority="4970"/>
    <cfRule type="duplicateValues" dxfId="0" priority="4971"/>
    <cfRule type="duplicateValues" dxfId="0" priority="4972"/>
    <cfRule type="duplicateValues" dxfId="0" priority="4973"/>
    <cfRule type="duplicateValues" dxfId="0" priority="4974"/>
    <cfRule type="duplicateValues" dxfId="0" priority="4975"/>
    <cfRule type="duplicateValues" dxfId="0" priority="4976"/>
    <cfRule type="duplicateValues" dxfId="0" priority="4977"/>
    <cfRule type="duplicateValues" dxfId="0" priority="4978"/>
    <cfRule type="duplicateValues" dxfId="1" priority="4979"/>
    <cfRule type="duplicateValues" dxfId="0" priority="4980"/>
    <cfRule type="duplicateValues" dxfId="0" priority="4981"/>
    <cfRule type="duplicateValues" dxfId="0" priority="4982"/>
    <cfRule type="duplicateValues" dxfId="0" priority="4983"/>
    <cfRule type="duplicateValues" dxfId="0" priority="4984"/>
    <cfRule type="duplicateValues" dxfId="0" priority="4985"/>
    <cfRule type="duplicateValues" dxfId="0" priority="4986"/>
    <cfRule type="duplicateValues" dxfId="0" priority="4987"/>
    <cfRule type="duplicateValues" dxfId="0" priority="4988"/>
    <cfRule type="duplicateValues" dxfId="0" priority="4989"/>
    <cfRule type="duplicateValues" dxfId="0" priority="4990"/>
    <cfRule type="duplicateValues" dxfId="0" priority="4991"/>
    <cfRule type="duplicateValues" dxfId="0" priority="4992"/>
    <cfRule type="duplicateValues" dxfId="0" priority="4993"/>
    <cfRule type="duplicateValues" dxfId="0" priority="4994"/>
    <cfRule type="duplicateValues" dxfId="0" priority="4995"/>
    <cfRule type="duplicateValues" dxfId="2" priority="4996"/>
    <cfRule type="duplicateValues" dxfId="0" priority="4997"/>
    <cfRule type="duplicateValues" dxfId="0" priority="4998"/>
  </conditionalFormatting>
  <conditionalFormatting sqref="I179"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1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2" priority="1811"/>
    <cfRule type="duplicateValues" dxfId="0" priority="1812"/>
    <cfRule type="duplicateValues" dxfId="0" priority="1813"/>
  </conditionalFormatting>
  <conditionalFormatting sqref="C190">
    <cfRule type="duplicateValues" dxfId="0" priority="4901"/>
    <cfRule type="duplicateValues" dxfId="0" priority="4902"/>
    <cfRule type="duplicateValues" dxfId="0" priority="4903"/>
    <cfRule type="duplicateValues" dxfId="0" priority="4904"/>
    <cfRule type="duplicateValues" dxfId="0" priority="4905"/>
    <cfRule type="duplicateValues" dxfId="0" priority="4906"/>
    <cfRule type="duplicateValues" dxfId="0" priority="4907"/>
    <cfRule type="duplicateValues" dxfId="0" priority="4908"/>
    <cfRule type="duplicateValues" dxfId="0" priority="4909"/>
    <cfRule type="duplicateValues" dxfId="0" priority="4910"/>
    <cfRule type="duplicateValues" dxfId="0" priority="4911"/>
    <cfRule type="duplicateValues" dxfId="0" priority="4912"/>
    <cfRule type="duplicateValues" dxfId="0" priority="4913"/>
    <cfRule type="duplicateValues" dxfId="0" priority="4914"/>
    <cfRule type="duplicateValues" dxfId="0" priority="4915"/>
    <cfRule type="duplicateValues" dxfId="0" priority="4916"/>
    <cfRule type="duplicateValues" dxfId="0" priority="4917"/>
    <cfRule type="duplicateValues" dxfId="0" priority="4918"/>
    <cfRule type="duplicateValues" dxfId="0" priority="4919"/>
    <cfRule type="duplicateValues" dxfId="0" priority="4920"/>
    <cfRule type="duplicateValues" dxfId="0" priority="4921"/>
    <cfRule type="duplicateValues" dxfId="0" priority="4922"/>
    <cfRule type="duplicateValues" dxfId="0" priority="4923"/>
    <cfRule type="duplicateValues" dxfId="0" priority="4924"/>
    <cfRule type="duplicateValues" dxfId="0" priority="4925"/>
    <cfRule type="duplicateValues" dxfId="0" priority="4926"/>
    <cfRule type="duplicateValues" dxfId="0" priority="4927"/>
    <cfRule type="duplicateValues" dxfId="0" priority="4928"/>
    <cfRule type="duplicateValues" dxfId="0" priority="4929"/>
    <cfRule type="duplicateValues" dxfId="1" priority="4930"/>
    <cfRule type="duplicateValues" dxfId="0" priority="4931"/>
    <cfRule type="duplicateValues" dxfId="0" priority="4932"/>
    <cfRule type="duplicateValues" dxfId="0" priority="4933"/>
    <cfRule type="duplicateValues" dxfId="0" priority="4934"/>
    <cfRule type="duplicateValues" dxfId="0" priority="4935"/>
    <cfRule type="duplicateValues" dxfId="0" priority="4936"/>
    <cfRule type="duplicateValues" dxfId="0" priority="4937"/>
    <cfRule type="duplicateValues" dxfId="0" priority="4938"/>
    <cfRule type="duplicateValues" dxfId="0" priority="4939"/>
    <cfRule type="duplicateValues" dxfId="0" priority="4940"/>
    <cfRule type="duplicateValues" dxfId="0" priority="4941"/>
    <cfRule type="duplicateValues" dxfId="0" priority="4942"/>
    <cfRule type="duplicateValues" dxfId="0" priority="4943"/>
    <cfRule type="duplicateValues" dxfId="0" priority="4944"/>
    <cfRule type="duplicateValues" dxfId="0" priority="4945"/>
    <cfRule type="duplicateValues" dxfId="0" priority="4946"/>
    <cfRule type="duplicateValues" dxfId="2" priority="4947"/>
    <cfRule type="duplicateValues" dxfId="0" priority="4948"/>
    <cfRule type="duplicateValues" dxfId="0" priority="4949"/>
  </conditionalFormatting>
  <conditionalFormatting sqref="I190"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1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2" priority="1762"/>
    <cfRule type="duplicateValues" dxfId="0" priority="1763"/>
    <cfRule type="duplicateValues" dxfId="0" priority="1764"/>
  </conditionalFormatting>
  <conditionalFormatting sqref="C192">
    <cfRule type="duplicateValues" dxfId="0" priority="4852"/>
    <cfRule type="duplicateValues" dxfId="0" priority="4853"/>
    <cfRule type="duplicateValues" dxfId="0" priority="4854"/>
    <cfRule type="duplicateValues" dxfId="0" priority="4855"/>
    <cfRule type="duplicateValues" dxfId="0" priority="4856"/>
    <cfRule type="duplicateValues" dxfId="0" priority="4857"/>
    <cfRule type="duplicateValues" dxfId="0" priority="4858"/>
    <cfRule type="duplicateValues" dxfId="0" priority="4859"/>
    <cfRule type="duplicateValues" dxfId="0" priority="4860"/>
    <cfRule type="duplicateValues" dxfId="0" priority="4861"/>
    <cfRule type="duplicateValues" dxfId="0" priority="4862"/>
    <cfRule type="duplicateValues" dxfId="0" priority="4863"/>
    <cfRule type="duplicateValues" dxfId="0" priority="4864"/>
    <cfRule type="duplicateValues" dxfId="0" priority="4865"/>
    <cfRule type="duplicateValues" dxfId="0" priority="4866"/>
    <cfRule type="duplicateValues" dxfId="0" priority="4867"/>
    <cfRule type="duplicateValues" dxfId="0" priority="4868"/>
    <cfRule type="duplicateValues" dxfId="0" priority="4869"/>
    <cfRule type="duplicateValues" dxfId="0" priority="4870"/>
    <cfRule type="duplicateValues" dxfId="0" priority="4871"/>
    <cfRule type="duplicateValues" dxfId="0" priority="4872"/>
    <cfRule type="duplicateValues" dxfId="0" priority="4873"/>
    <cfRule type="duplicateValues" dxfId="0" priority="4874"/>
    <cfRule type="duplicateValues" dxfId="0" priority="4875"/>
    <cfRule type="duplicateValues" dxfId="0" priority="4876"/>
    <cfRule type="duplicateValues" dxfId="0" priority="4877"/>
    <cfRule type="duplicateValues" dxfId="0" priority="4878"/>
    <cfRule type="duplicateValues" dxfId="0" priority="4879"/>
    <cfRule type="duplicateValues" dxfId="0" priority="4880"/>
    <cfRule type="duplicateValues" dxfId="1" priority="4881"/>
    <cfRule type="duplicateValues" dxfId="0" priority="4882"/>
    <cfRule type="duplicateValues" dxfId="0" priority="4883"/>
    <cfRule type="duplicateValues" dxfId="0" priority="4884"/>
    <cfRule type="duplicateValues" dxfId="0" priority="4885"/>
    <cfRule type="duplicateValues" dxfId="0" priority="4886"/>
    <cfRule type="duplicateValues" dxfId="0" priority="4887"/>
    <cfRule type="duplicateValues" dxfId="0" priority="4888"/>
    <cfRule type="duplicateValues" dxfId="0" priority="4889"/>
    <cfRule type="duplicateValues" dxfId="0" priority="4890"/>
    <cfRule type="duplicateValues" dxfId="0" priority="4891"/>
    <cfRule type="duplicateValues" dxfId="0" priority="4892"/>
    <cfRule type="duplicateValues" dxfId="0" priority="4893"/>
    <cfRule type="duplicateValues" dxfId="0" priority="4894"/>
    <cfRule type="duplicateValues" dxfId="0" priority="4895"/>
    <cfRule type="duplicateValues" dxfId="0" priority="4896"/>
    <cfRule type="duplicateValues" dxfId="0" priority="4897"/>
    <cfRule type="duplicateValues" dxfId="2" priority="4898"/>
    <cfRule type="duplicateValues" dxfId="0" priority="4899"/>
    <cfRule type="duplicateValues" dxfId="0" priority="4900"/>
  </conditionalFormatting>
  <conditionalFormatting sqref="I192"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1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2" priority="1713"/>
    <cfRule type="duplicateValues" dxfId="0" priority="1714"/>
    <cfRule type="duplicateValues" dxfId="0" priority="1715"/>
  </conditionalFormatting>
  <conditionalFormatting sqref="C194">
    <cfRule type="duplicateValues" dxfId="0" priority="4803"/>
    <cfRule type="duplicateValues" dxfId="0" priority="4804"/>
    <cfRule type="duplicateValues" dxfId="0" priority="4805"/>
    <cfRule type="duplicateValues" dxfId="0" priority="4806"/>
    <cfRule type="duplicateValues" dxfId="0" priority="4807"/>
    <cfRule type="duplicateValues" dxfId="0" priority="4808"/>
    <cfRule type="duplicateValues" dxfId="0" priority="4809"/>
    <cfRule type="duplicateValues" dxfId="0" priority="4810"/>
    <cfRule type="duplicateValues" dxfId="0" priority="4811"/>
    <cfRule type="duplicateValues" dxfId="0" priority="4812"/>
    <cfRule type="duplicateValues" dxfId="0" priority="4813"/>
    <cfRule type="duplicateValues" dxfId="0" priority="4814"/>
    <cfRule type="duplicateValues" dxfId="0" priority="4815"/>
    <cfRule type="duplicateValues" dxfId="0" priority="4816"/>
    <cfRule type="duplicateValues" dxfId="0" priority="4817"/>
    <cfRule type="duplicateValues" dxfId="0" priority="4818"/>
    <cfRule type="duplicateValues" dxfId="0" priority="4819"/>
    <cfRule type="duplicateValues" dxfId="0" priority="4820"/>
    <cfRule type="duplicateValues" dxfId="0" priority="4821"/>
    <cfRule type="duplicateValues" dxfId="0" priority="4822"/>
    <cfRule type="duplicateValues" dxfId="0" priority="4823"/>
    <cfRule type="duplicateValues" dxfId="0" priority="4824"/>
    <cfRule type="duplicateValues" dxfId="0" priority="4825"/>
    <cfRule type="duplicateValues" dxfId="0" priority="4826"/>
    <cfRule type="duplicateValues" dxfId="0" priority="4827"/>
    <cfRule type="duplicateValues" dxfId="0" priority="4828"/>
    <cfRule type="duplicateValues" dxfId="0" priority="4829"/>
    <cfRule type="duplicateValues" dxfId="0" priority="4830"/>
    <cfRule type="duplicateValues" dxfId="0" priority="4831"/>
    <cfRule type="duplicateValues" dxfId="1" priority="4832"/>
    <cfRule type="duplicateValues" dxfId="0" priority="4833"/>
    <cfRule type="duplicateValues" dxfId="0" priority="4834"/>
    <cfRule type="duplicateValues" dxfId="0" priority="4835"/>
    <cfRule type="duplicateValues" dxfId="0" priority="4836"/>
    <cfRule type="duplicateValues" dxfId="0" priority="4837"/>
    <cfRule type="duplicateValues" dxfId="0" priority="4838"/>
    <cfRule type="duplicateValues" dxfId="0" priority="4839"/>
    <cfRule type="duplicateValues" dxfId="0" priority="4840"/>
    <cfRule type="duplicateValues" dxfId="0" priority="4841"/>
    <cfRule type="duplicateValues" dxfId="0" priority="4842"/>
    <cfRule type="duplicateValues" dxfId="0" priority="4843"/>
    <cfRule type="duplicateValues" dxfId="0" priority="4844"/>
    <cfRule type="duplicateValues" dxfId="0" priority="4845"/>
    <cfRule type="duplicateValues" dxfId="0" priority="4846"/>
    <cfRule type="duplicateValues" dxfId="0" priority="4847"/>
    <cfRule type="duplicateValues" dxfId="0" priority="4848"/>
    <cfRule type="duplicateValues" dxfId="2" priority="4849"/>
    <cfRule type="duplicateValues" dxfId="0" priority="4850"/>
    <cfRule type="duplicateValues" dxfId="0" priority="4851"/>
  </conditionalFormatting>
  <conditionalFormatting sqref="I194"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0" priority="1646"/>
    <cfRule type="duplicateValues" dxfId="1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2" priority="1664"/>
    <cfRule type="duplicateValues" dxfId="0" priority="1665"/>
    <cfRule type="duplicateValues" dxfId="0" priority="1666"/>
  </conditionalFormatting>
  <conditionalFormatting sqref="C197">
    <cfRule type="duplicateValues" dxfId="0" priority="4754"/>
    <cfRule type="duplicateValues" dxfId="0" priority="4755"/>
    <cfRule type="duplicateValues" dxfId="0" priority="4756"/>
    <cfRule type="duplicateValues" dxfId="0" priority="4757"/>
    <cfRule type="duplicateValues" dxfId="0" priority="4758"/>
    <cfRule type="duplicateValues" dxfId="0" priority="4759"/>
    <cfRule type="duplicateValues" dxfId="0" priority="4760"/>
    <cfRule type="duplicateValues" dxfId="0" priority="4761"/>
    <cfRule type="duplicateValues" dxfId="0" priority="4762"/>
    <cfRule type="duplicateValues" dxfId="0" priority="4763"/>
    <cfRule type="duplicateValues" dxfId="0" priority="4764"/>
    <cfRule type="duplicateValues" dxfId="0" priority="4765"/>
    <cfRule type="duplicateValues" dxfId="0" priority="4766"/>
    <cfRule type="duplicateValues" dxfId="0" priority="4767"/>
    <cfRule type="duplicateValues" dxfId="0" priority="4768"/>
    <cfRule type="duplicateValues" dxfId="0" priority="4769"/>
    <cfRule type="duplicateValues" dxfId="0" priority="4770"/>
    <cfRule type="duplicateValues" dxfId="0" priority="4771"/>
    <cfRule type="duplicateValues" dxfId="0" priority="4772"/>
    <cfRule type="duplicateValues" dxfId="0" priority="4773"/>
    <cfRule type="duplicateValues" dxfId="0" priority="4774"/>
    <cfRule type="duplicateValues" dxfId="0" priority="4775"/>
    <cfRule type="duplicateValues" dxfId="0" priority="4776"/>
    <cfRule type="duplicateValues" dxfId="0" priority="4777"/>
    <cfRule type="duplicateValues" dxfId="0" priority="4778"/>
    <cfRule type="duplicateValues" dxfId="0" priority="4779"/>
    <cfRule type="duplicateValues" dxfId="0" priority="4780"/>
    <cfRule type="duplicateValues" dxfId="0" priority="4781"/>
    <cfRule type="duplicateValues" dxfId="0" priority="4782"/>
    <cfRule type="duplicateValues" dxfId="1" priority="4783"/>
    <cfRule type="duplicateValues" dxfId="0" priority="4784"/>
    <cfRule type="duplicateValues" dxfId="0" priority="4785"/>
    <cfRule type="duplicateValues" dxfId="0" priority="4786"/>
    <cfRule type="duplicateValues" dxfId="0" priority="4787"/>
    <cfRule type="duplicateValues" dxfId="0" priority="4788"/>
    <cfRule type="duplicateValues" dxfId="0" priority="4789"/>
    <cfRule type="duplicateValues" dxfId="0" priority="4790"/>
    <cfRule type="duplicateValues" dxfId="0" priority="4791"/>
    <cfRule type="duplicateValues" dxfId="0" priority="4792"/>
    <cfRule type="duplicateValues" dxfId="0" priority="4793"/>
    <cfRule type="duplicateValues" dxfId="0" priority="4794"/>
    <cfRule type="duplicateValues" dxfId="0" priority="4795"/>
    <cfRule type="duplicateValues" dxfId="0" priority="4796"/>
    <cfRule type="duplicateValues" dxfId="0" priority="4797"/>
    <cfRule type="duplicateValues" dxfId="0" priority="4798"/>
    <cfRule type="duplicateValues" dxfId="0" priority="4799"/>
    <cfRule type="duplicateValues" dxfId="2" priority="4800"/>
    <cfRule type="duplicateValues" dxfId="0" priority="4801"/>
    <cfRule type="duplicateValues" dxfId="0" priority="4802"/>
  </conditionalFormatting>
  <conditionalFormatting sqref="I197"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1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2" priority="1615"/>
    <cfRule type="duplicateValues" dxfId="0" priority="1616"/>
    <cfRule type="duplicateValues" dxfId="0" priority="1617"/>
  </conditionalFormatting>
  <conditionalFormatting sqref="C200">
    <cfRule type="duplicateValues" dxfId="0" priority="4705"/>
    <cfRule type="duplicateValues" dxfId="0" priority="4706"/>
    <cfRule type="duplicateValues" dxfId="0" priority="4707"/>
    <cfRule type="duplicateValues" dxfId="0" priority="4708"/>
    <cfRule type="duplicateValues" dxfId="0" priority="4709"/>
    <cfRule type="duplicateValues" dxfId="0" priority="4710"/>
    <cfRule type="duplicateValues" dxfId="0" priority="4711"/>
    <cfRule type="duplicateValues" dxfId="0" priority="4712"/>
    <cfRule type="duplicateValues" dxfId="0" priority="4713"/>
    <cfRule type="duplicateValues" dxfId="0" priority="4714"/>
    <cfRule type="duplicateValues" dxfId="0" priority="4715"/>
    <cfRule type="duplicateValues" dxfId="0" priority="4716"/>
    <cfRule type="duplicateValues" dxfId="0" priority="4717"/>
    <cfRule type="duplicateValues" dxfId="0" priority="4718"/>
    <cfRule type="duplicateValues" dxfId="0" priority="4719"/>
    <cfRule type="duplicateValues" dxfId="0" priority="4720"/>
    <cfRule type="duplicateValues" dxfId="0" priority="4721"/>
    <cfRule type="duplicateValues" dxfId="0" priority="4722"/>
    <cfRule type="duplicateValues" dxfId="0" priority="4723"/>
    <cfRule type="duplicateValues" dxfId="0" priority="4724"/>
    <cfRule type="duplicateValues" dxfId="0" priority="4725"/>
    <cfRule type="duplicateValues" dxfId="0" priority="4726"/>
    <cfRule type="duplicateValues" dxfId="0" priority="4727"/>
    <cfRule type="duplicateValues" dxfId="0" priority="4728"/>
    <cfRule type="duplicateValues" dxfId="0" priority="4729"/>
    <cfRule type="duplicateValues" dxfId="0" priority="4730"/>
    <cfRule type="duplicateValues" dxfId="0" priority="4731"/>
    <cfRule type="duplicateValues" dxfId="0" priority="4732"/>
    <cfRule type="duplicateValues" dxfId="0" priority="4733"/>
    <cfRule type="duplicateValues" dxfId="1" priority="4734"/>
    <cfRule type="duplicateValues" dxfId="0" priority="4735"/>
    <cfRule type="duplicateValues" dxfId="0" priority="4736"/>
    <cfRule type="duplicateValues" dxfId="0" priority="4737"/>
    <cfRule type="duplicateValues" dxfId="0" priority="4738"/>
    <cfRule type="duplicateValues" dxfId="0" priority="4739"/>
    <cfRule type="duplicateValues" dxfId="0" priority="4740"/>
    <cfRule type="duplicateValues" dxfId="0" priority="4741"/>
    <cfRule type="duplicateValues" dxfId="0" priority="4742"/>
    <cfRule type="duplicateValues" dxfId="0" priority="4743"/>
    <cfRule type="duplicateValues" dxfId="0" priority="4744"/>
    <cfRule type="duplicateValues" dxfId="0" priority="4745"/>
    <cfRule type="duplicateValues" dxfId="0" priority="4746"/>
    <cfRule type="duplicateValues" dxfId="0" priority="4747"/>
    <cfRule type="duplicateValues" dxfId="0" priority="4748"/>
    <cfRule type="duplicateValues" dxfId="0" priority="4749"/>
    <cfRule type="duplicateValues" dxfId="0" priority="4750"/>
    <cfRule type="duplicateValues" dxfId="2" priority="4751"/>
    <cfRule type="duplicateValues" dxfId="0" priority="4752"/>
    <cfRule type="duplicateValues" dxfId="0" priority="4753"/>
  </conditionalFormatting>
  <conditionalFormatting sqref="I200"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1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2" priority="1566"/>
    <cfRule type="duplicateValues" dxfId="0" priority="1567"/>
    <cfRule type="duplicateValues" dxfId="0" priority="1568"/>
  </conditionalFormatting>
  <conditionalFormatting sqref="C203">
    <cfRule type="duplicateValues" dxfId="0" priority="4656"/>
    <cfRule type="duplicateValues" dxfId="0" priority="4657"/>
    <cfRule type="duplicateValues" dxfId="0" priority="4658"/>
    <cfRule type="duplicateValues" dxfId="0" priority="4659"/>
    <cfRule type="duplicateValues" dxfId="0" priority="4660"/>
    <cfRule type="duplicateValues" dxfId="0" priority="4661"/>
    <cfRule type="duplicateValues" dxfId="0" priority="4662"/>
    <cfRule type="duplicateValues" dxfId="0" priority="4663"/>
    <cfRule type="duplicateValues" dxfId="0" priority="4664"/>
    <cfRule type="duplicateValues" dxfId="0" priority="4665"/>
    <cfRule type="duplicateValues" dxfId="0" priority="4666"/>
    <cfRule type="duplicateValues" dxfId="0" priority="4667"/>
    <cfRule type="duplicateValues" dxfId="0" priority="4668"/>
    <cfRule type="duplicateValues" dxfId="0" priority="4669"/>
    <cfRule type="duplicateValues" dxfId="0" priority="4670"/>
    <cfRule type="duplicateValues" dxfId="0" priority="4671"/>
    <cfRule type="duplicateValues" dxfId="0" priority="4672"/>
    <cfRule type="duplicateValues" dxfId="0" priority="4673"/>
    <cfRule type="duplicateValues" dxfId="0" priority="4674"/>
    <cfRule type="duplicateValues" dxfId="0" priority="4675"/>
    <cfRule type="duplicateValues" dxfId="0" priority="4676"/>
    <cfRule type="duplicateValues" dxfId="0" priority="4677"/>
    <cfRule type="duplicateValues" dxfId="0" priority="4678"/>
    <cfRule type="duplicateValues" dxfId="0" priority="4679"/>
    <cfRule type="duplicateValues" dxfId="0" priority="4680"/>
    <cfRule type="duplicateValues" dxfId="0" priority="4681"/>
    <cfRule type="duplicateValues" dxfId="0" priority="4682"/>
    <cfRule type="duplicateValues" dxfId="0" priority="4683"/>
    <cfRule type="duplicateValues" dxfId="0" priority="4684"/>
    <cfRule type="duplicateValues" dxfId="1" priority="4685"/>
    <cfRule type="duplicateValues" dxfId="0" priority="4686"/>
    <cfRule type="duplicateValues" dxfId="0" priority="4687"/>
    <cfRule type="duplicateValues" dxfId="0" priority="4688"/>
    <cfRule type="duplicateValues" dxfId="0" priority="4689"/>
    <cfRule type="duplicateValues" dxfId="0" priority="4690"/>
    <cfRule type="duplicateValues" dxfId="0" priority="4691"/>
    <cfRule type="duplicateValues" dxfId="0" priority="4692"/>
    <cfRule type="duplicateValues" dxfId="0" priority="4693"/>
    <cfRule type="duplicateValues" dxfId="0" priority="4694"/>
    <cfRule type="duplicateValues" dxfId="0" priority="4695"/>
    <cfRule type="duplicateValues" dxfId="0" priority="4696"/>
    <cfRule type="duplicateValues" dxfId="0" priority="4697"/>
    <cfRule type="duplicateValues" dxfId="0" priority="4698"/>
    <cfRule type="duplicateValues" dxfId="0" priority="4699"/>
    <cfRule type="duplicateValues" dxfId="0" priority="4700"/>
    <cfRule type="duplicateValues" dxfId="0" priority="4701"/>
    <cfRule type="duplicateValues" dxfId="2" priority="4702"/>
    <cfRule type="duplicateValues" dxfId="0" priority="4703"/>
    <cfRule type="duplicateValues" dxfId="0" priority="4704"/>
  </conditionalFormatting>
  <conditionalFormatting sqref="I203"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1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2" priority="1517"/>
    <cfRule type="duplicateValues" dxfId="0" priority="1518"/>
    <cfRule type="duplicateValues" dxfId="0" priority="1519"/>
  </conditionalFormatting>
  <conditionalFormatting sqref="B208">
    <cfRule type="duplicateValues" dxfId="0" priority="4558"/>
    <cfRule type="duplicateValues" dxfId="0" priority="4559"/>
    <cfRule type="duplicateValues" dxfId="0" priority="4560"/>
    <cfRule type="duplicateValues" dxfId="0" priority="4561"/>
    <cfRule type="duplicateValues" dxfId="0" priority="4562"/>
    <cfRule type="duplicateValues" dxfId="0" priority="4563"/>
    <cfRule type="duplicateValues" dxfId="0" priority="4564"/>
    <cfRule type="duplicateValues" dxfId="0" priority="4565"/>
    <cfRule type="duplicateValues" dxfId="0" priority="4566"/>
    <cfRule type="duplicateValues" dxfId="0" priority="4567"/>
    <cfRule type="duplicateValues" dxfId="0" priority="4568"/>
    <cfRule type="duplicateValues" dxfId="0" priority="4569"/>
    <cfRule type="duplicateValues" dxfId="0" priority="4570"/>
    <cfRule type="duplicateValues" dxfId="0" priority="4571"/>
    <cfRule type="duplicateValues" dxfId="0" priority="4572"/>
    <cfRule type="duplicateValues" dxfId="0" priority="4573"/>
    <cfRule type="duplicateValues" dxfId="0" priority="4574"/>
    <cfRule type="duplicateValues" dxfId="0" priority="4575"/>
    <cfRule type="duplicateValues" dxfId="0" priority="4576"/>
    <cfRule type="duplicateValues" dxfId="0" priority="4577"/>
    <cfRule type="duplicateValues" dxfId="0" priority="4578"/>
    <cfRule type="duplicateValues" dxfId="0" priority="4579"/>
    <cfRule type="duplicateValues" dxfId="0" priority="4580"/>
    <cfRule type="duplicateValues" dxfId="0" priority="4581"/>
    <cfRule type="duplicateValues" dxfId="0" priority="4582"/>
    <cfRule type="duplicateValues" dxfId="0" priority="4583"/>
    <cfRule type="duplicateValues" dxfId="0" priority="4584"/>
    <cfRule type="duplicateValues" dxfId="0" priority="4585"/>
    <cfRule type="duplicateValues" dxfId="0" priority="4586"/>
    <cfRule type="duplicateValues" dxfId="1" priority="4587"/>
    <cfRule type="duplicateValues" dxfId="0" priority="4588"/>
    <cfRule type="duplicateValues" dxfId="0" priority="4589"/>
    <cfRule type="duplicateValues" dxfId="0" priority="4590"/>
    <cfRule type="duplicateValues" dxfId="0" priority="4591"/>
    <cfRule type="duplicateValues" dxfId="0" priority="4592"/>
    <cfRule type="duplicateValues" dxfId="0" priority="4593"/>
    <cfRule type="duplicateValues" dxfId="0" priority="4594"/>
    <cfRule type="duplicateValues" dxfId="0" priority="4595"/>
    <cfRule type="duplicateValues" dxfId="0" priority="4596"/>
    <cfRule type="duplicateValues" dxfId="0" priority="4597"/>
    <cfRule type="duplicateValues" dxfId="0" priority="4598"/>
    <cfRule type="duplicateValues" dxfId="0" priority="4599"/>
    <cfRule type="duplicateValues" dxfId="0" priority="4600"/>
    <cfRule type="duplicateValues" dxfId="0" priority="4601"/>
    <cfRule type="duplicateValues" dxfId="0" priority="4602"/>
    <cfRule type="duplicateValues" dxfId="0" priority="4603"/>
    <cfRule type="duplicateValues" dxfId="2" priority="4604"/>
    <cfRule type="duplicateValues" dxfId="0" priority="4605"/>
    <cfRule type="duplicateValues" dxfId="0" priority="4606"/>
  </conditionalFormatting>
  <conditionalFormatting sqref="C208">
    <cfRule type="duplicateValues" dxfId="0" priority="4607"/>
    <cfRule type="duplicateValues" dxfId="0" priority="4608"/>
    <cfRule type="duplicateValues" dxfId="0" priority="4609"/>
    <cfRule type="duplicateValues" dxfId="0" priority="4610"/>
    <cfRule type="duplicateValues" dxfId="0" priority="4611"/>
    <cfRule type="duplicateValues" dxfId="0" priority="4612"/>
    <cfRule type="duplicateValues" dxfId="0" priority="4613"/>
    <cfRule type="duplicateValues" dxfId="0" priority="4614"/>
    <cfRule type="duplicateValues" dxfId="0" priority="4615"/>
    <cfRule type="duplicateValues" dxfId="0" priority="4616"/>
    <cfRule type="duplicateValues" dxfId="0" priority="4617"/>
    <cfRule type="duplicateValues" dxfId="0" priority="4618"/>
    <cfRule type="duplicateValues" dxfId="0" priority="4619"/>
    <cfRule type="duplicateValues" dxfId="0" priority="4620"/>
    <cfRule type="duplicateValues" dxfId="0" priority="4621"/>
    <cfRule type="duplicateValues" dxfId="0" priority="4622"/>
    <cfRule type="duplicateValues" dxfId="0" priority="4623"/>
    <cfRule type="duplicateValues" dxfId="0" priority="4624"/>
    <cfRule type="duplicateValues" dxfId="0" priority="4625"/>
    <cfRule type="duplicateValues" dxfId="0" priority="4626"/>
    <cfRule type="duplicateValues" dxfId="0" priority="4627"/>
    <cfRule type="duplicateValues" dxfId="0" priority="4628"/>
    <cfRule type="duplicateValues" dxfId="0" priority="4629"/>
    <cfRule type="duplicateValues" dxfId="0" priority="4630"/>
    <cfRule type="duplicateValues" dxfId="0" priority="4631"/>
    <cfRule type="duplicateValues" dxfId="0" priority="4632"/>
    <cfRule type="duplicateValues" dxfId="0" priority="4633"/>
    <cfRule type="duplicateValues" dxfId="0" priority="4634"/>
    <cfRule type="duplicateValues" dxfId="0" priority="4635"/>
    <cfRule type="duplicateValues" dxfId="1" priority="4636"/>
    <cfRule type="duplicateValues" dxfId="0" priority="4637"/>
    <cfRule type="duplicateValues" dxfId="0" priority="4638"/>
    <cfRule type="duplicateValues" dxfId="0" priority="4639"/>
    <cfRule type="duplicateValues" dxfId="0" priority="4640"/>
    <cfRule type="duplicateValues" dxfId="0" priority="4641"/>
    <cfRule type="duplicateValues" dxfId="0" priority="4642"/>
    <cfRule type="duplicateValues" dxfId="0" priority="4643"/>
    <cfRule type="duplicateValues" dxfId="0" priority="4644"/>
    <cfRule type="duplicateValues" dxfId="0" priority="4645"/>
    <cfRule type="duplicateValues" dxfId="0" priority="4646"/>
    <cfRule type="duplicateValues" dxfId="0" priority="4647"/>
    <cfRule type="duplicateValues" dxfId="0" priority="4648"/>
    <cfRule type="duplicateValues" dxfId="0" priority="4649"/>
    <cfRule type="duplicateValues" dxfId="0" priority="4650"/>
    <cfRule type="duplicateValues" dxfId="0" priority="4651"/>
    <cfRule type="duplicateValues" dxfId="0" priority="4652"/>
    <cfRule type="duplicateValues" dxfId="2" priority="4653"/>
    <cfRule type="duplicateValues" dxfId="0" priority="4654"/>
    <cfRule type="duplicateValues" dxfId="0" priority="4655"/>
  </conditionalFormatting>
  <conditionalFormatting sqref="I208"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1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2" priority="1468"/>
    <cfRule type="duplicateValues" dxfId="0" priority="1469"/>
    <cfRule type="duplicateValues" dxfId="0" priority="1470"/>
  </conditionalFormatting>
  <conditionalFormatting sqref="B209">
    <cfRule type="duplicateValues" dxfId="0" priority="4460"/>
    <cfRule type="duplicateValues" dxfId="0" priority="4461"/>
    <cfRule type="duplicateValues" dxfId="0" priority="4462"/>
    <cfRule type="duplicateValues" dxfId="0" priority="4463"/>
    <cfRule type="duplicateValues" dxfId="0" priority="4464"/>
    <cfRule type="duplicateValues" dxfId="0" priority="4465"/>
    <cfRule type="duplicateValues" dxfId="0" priority="4466"/>
    <cfRule type="duplicateValues" dxfId="0" priority="4467"/>
    <cfRule type="duplicateValues" dxfId="0" priority="4468"/>
    <cfRule type="duplicateValues" dxfId="0" priority="4469"/>
    <cfRule type="duplicateValues" dxfId="0" priority="4470"/>
    <cfRule type="duplicateValues" dxfId="0" priority="4471"/>
    <cfRule type="duplicateValues" dxfId="0" priority="4472"/>
    <cfRule type="duplicateValues" dxfId="0" priority="4473"/>
    <cfRule type="duplicateValues" dxfId="0" priority="4474"/>
    <cfRule type="duplicateValues" dxfId="0" priority="4475"/>
    <cfRule type="duplicateValues" dxfId="0" priority="4476"/>
    <cfRule type="duplicateValues" dxfId="0" priority="4477"/>
    <cfRule type="duplicateValues" dxfId="0" priority="4478"/>
    <cfRule type="duplicateValues" dxfId="0" priority="4479"/>
    <cfRule type="duplicateValues" dxfId="0" priority="4480"/>
    <cfRule type="duplicateValues" dxfId="0" priority="4481"/>
    <cfRule type="duplicateValues" dxfId="0" priority="4482"/>
    <cfRule type="duplicateValues" dxfId="0" priority="4483"/>
    <cfRule type="duplicateValues" dxfId="0" priority="4484"/>
    <cfRule type="duplicateValues" dxfId="0" priority="4485"/>
    <cfRule type="duplicateValues" dxfId="0" priority="4486"/>
    <cfRule type="duplicateValues" dxfId="0" priority="4487"/>
    <cfRule type="duplicateValues" dxfId="0" priority="4488"/>
    <cfRule type="duplicateValues" dxfId="1" priority="4489"/>
    <cfRule type="duplicateValues" dxfId="0" priority="4490"/>
    <cfRule type="duplicateValues" dxfId="0" priority="4491"/>
    <cfRule type="duplicateValues" dxfId="0" priority="4492"/>
    <cfRule type="duplicateValues" dxfId="0" priority="4493"/>
    <cfRule type="duplicateValues" dxfId="0" priority="4494"/>
    <cfRule type="duplicateValues" dxfId="0" priority="4495"/>
    <cfRule type="duplicateValues" dxfId="0" priority="4496"/>
    <cfRule type="duplicateValues" dxfId="0" priority="4497"/>
    <cfRule type="duplicateValues" dxfId="0" priority="4498"/>
    <cfRule type="duplicateValues" dxfId="0" priority="4499"/>
    <cfRule type="duplicateValues" dxfId="0" priority="4500"/>
    <cfRule type="duplicateValues" dxfId="0" priority="4501"/>
    <cfRule type="duplicateValues" dxfId="0" priority="4502"/>
    <cfRule type="duplicateValues" dxfId="0" priority="4503"/>
    <cfRule type="duplicateValues" dxfId="0" priority="4504"/>
    <cfRule type="duplicateValues" dxfId="0" priority="4505"/>
    <cfRule type="duplicateValues" dxfId="2" priority="4506"/>
    <cfRule type="duplicateValues" dxfId="0" priority="4507"/>
    <cfRule type="duplicateValues" dxfId="0" priority="4508"/>
  </conditionalFormatting>
  <conditionalFormatting sqref="C209">
    <cfRule type="duplicateValues" dxfId="0" priority="4509"/>
    <cfRule type="duplicateValues" dxfId="0" priority="4510"/>
    <cfRule type="duplicateValues" dxfId="0" priority="4511"/>
    <cfRule type="duplicateValues" dxfId="0" priority="4512"/>
    <cfRule type="duplicateValues" dxfId="0" priority="4513"/>
    <cfRule type="duplicateValues" dxfId="0" priority="4514"/>
    <cfRule type="duplicateValues" dxfId="0" priority="4515"/>
    <cfRule type="duplicateValues" dxfId="0" priority="4516"/>
    <cfRule type="duplicateValues" dxfId="0" priority="4517"/>
    <cfRule type="duplicateValues" dxfId="0" priority="4518"/>
    <cfRule type="duplicateValues" dxfId="0" priority="4519"/>
    <cfRule type="duplicateValues" dxfId="0" priority="4520"/>
    <cfRule type="duplicateValues" dxfId="0" priority="4521"/>
    <cfRule type="duplicateValues" dxfId="0" priority="4522"/>
    <cfRule type="duplicateValues" dxfId="0" priority="4523"/>
    <cfRule type="duplicateValues" dxfId="0" priority="4524"/>
    <cfRule type="duplicateValues" dxfId="0" priority="4525"/>
    <cfRule type="duplicateValues" dxfId="0" priority="4526"/>
    <cfRule type="duplicateValues" dxfId="0" priority="4527"/>
    <cfRule type="duplicateValues" dxfId="0" priority="4528"/>
    <cfRule type="duplicateValues" dxfId="0" priority="4529"/>
    <cfRule type="duplicateValues" dxfId="0" priority="4530"/>
    <cfRule type="duplicateValues" dxfId="0" priority="4531"/>
    <cfRule type="duplicateValues" dxfId="0" priority="4532"/>
    <cfRule type="duplicateValues" dxfId="0" priority="4533"/>
    <cfRule type="duplicateValues" dxfId="0" priority="4534"/>
    <cfRule type="duplicateValues" dxfId="0" priority="4535"/>
    <cfRule type="duplicateValues" dxfId="0" priority="4536"/>
    <cfRule type="duplicateValues" dxfId="0" priority="4537"/>
    <cfRule type="duplicateValues" dxfId="1" priority="4538"/>
    <cfRule type="duplicateValues" dxfId="0" priority="4539"/>
    <cfRule type="duplicateValues" dxfId="0" priority="4540"/>
    <cfRule type="duplicateValues" dxfId="0" priority="4541"/>
    <cfRule type="duplicateValues" dxfId="0" priority="4542"/>
    <cfRule type="duplicateValues" dxfId="0" priority="4543"/>
    <cfRule type="duplicateValues" dxfId="0" priority="4544"/>
    <cfRule type="duplicateValues" dxfId="0" priority="4545"/>
    <cfRule type="duplicateValues" dxfId="0" priority="4546"/>
    <cfRule type="duplicateValues" dxfId="0" priority="4547"/>
    <cfRule type="duplicateValues" dxfId="0" priority="4548"/>
    <cfRule type="duplicateValues" dxfId="0" priority="4549"/>
    <cfRule type="duplicateValues" dxfId="0" priority="4550"/>
    <cfRule type="duplicateValues" dxfId="0" priority="4551"/>
    <cfRule type="duplicateValues" dxfId="0" priority="4552"/>
    <cfRule type="duplicateValues" dxfId="0" priority="4553"/>
    <cfRule type="duplicateValues" dxfId="0" priority="4554"/>
    <cfRule type="duplicateValues" dxfId="2" priority="4555"/>
    <cfRule type="duplicateValues" dxfId="0" priority="4556"/>
    <cfRule type="duplicateValues" dxfId="0" priority="4557"/>
  </conditionalFormatting>
  <conditionalFormatting sqref="I209"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1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2" priority="1419"/>
    <cfRule type="duplicateValues" dxfId="0" priority="1420"/>
    <cfRule type="duplicateValues" dxfId="0" priority="1421"/>
  </conditionalFormatting>
  <conditionalFormatting sqref="B210">
    <cfRule type="duplicateValues" dxfId="0" priority="4411"/>
    <cfRule type="duplicateValues" dxfId="0" priority="4412"/>
    <cfRule type="duplicateValues" dxfId="0" priority="4413"/>
    <cfRule type="duplicateValues" dxfId="0" priority="4414"/>
    <cfRule type="duplicateValues" dxfId="0" priority="4415"/>
    <cfRule type="duplicateValues" dxfId="0" priority="4416"/>
    <cfRule type="duplicateValues" dxfId="0" priority="4417"/>
    <cfRule type="duplicateValues" dxfId="0" priority="4418"/>
    <cfRule type="duplicateValues" dxfId="0" priority="4419"/>
    <cfRule type="duplicateValues" dxfId="0" priority="4420"/>
    <cfRule type="duplicateValues" dxfId="0" priority="4421"/>
    <cfRule type="duplicateValues" dxfId="0" priority="4422"/>
    <cfRule type="duplicateValues" dxfId="0" priority="4423"/>
    <cfRule type="duplicateValues" dxfId="0" priority="4424"/>
    <cfRule type="duplicateValues" dxfId="0" priority="4425"/>
    <cfRule type="duplicateValues" dxfId="0" priority="4426"/>
    <cfRule type="duplicateValues" dxfId="0" priority="4427"/>
    <cfRule type="duplicateValues" dxfId="0" priority="4428"/>
    <cfRule type="duplicateValues" dxfId="0" priority="4429"/>
    <cfRule type="duplicateValues" dxfId="0" priority="4430"/>
    <cfRule type="duplicateValues" dxfId="0" priority="4431"/>
    <cfRule type="duplicateValues" dxfId="0" priority="4432"/>
    <cfRule type="duplicateValues" dxfId="0" priority="4433"/>
    <cfRule type="duplicateValues" dxfId="0" priority="4434"/>
    <cfRule type="duplicateValues" dxfId="0" priority="4435"/>
    <cfRule type="duplicateValues" dxfId="0" priority="4436"/>
    <cfRule type="duplicateValues" dxfId="0" priority="4437"/>
    <cfRule type="duplicateValues" dxfId="0" priority="4438"/>
    <cfRule type="duplicateValues" dxfId="0" priority="4439"/>
    <cfRule type="duplicateValues" dxfId="1" priority="4440"/>
    <cfRule type="duplicateValues" dxfId="0" priority="4441"/>
    <cfRule type="duplicateValues" dxfId="0" priority="4442"/>
    <cfRule type="duplicateValues" dxfId="0" priority="4443"/>
    <cfRule type="duplicateValues" dxfId="0" priority="4444"/>
    <cfRule type="duplicateValues" dxfId="0" priority="4445"/>
    <cfRule type="duplicateValues" dxfId="0" priority="4446"/>
    <cfRule type="duplicateValues" dxfId="0" priority="4447"/>
    <cfRule type="duplicateValues" dxfId="0" priority="4448"/>
    <cfRule type="duplicateValues" dxfId="0" priority="4449"/>
    <cfRule type="duplicateValues" dxfId="0" priority="4450"/>
    <cfRule type="duplicateValues" dxfId="0" priority="4451"/>
    <cfRule type="duplicateValues" dxfId="0" priority="4452"/>
    <cfRule type="duplicateValues" dxfId="0" priority="4453"/>
    <cfRule type="duplicateValues" dxfId="0" priority="4454"/>
    <cfRule type="duplicateValues" dxfId="0" priority="4455"/>
    <cfRule type="duplicateValues" dxfId="0" priority="4456"/>
    <cfRule type="duplicateValues" dxfId="2" priority="4457"/>
    <cfRule type="duplicateValues" dxfId="0" priority="4458"/>
    <cfRule type="duplicateValues" dxfId="0" priority="4459"/>
  </conditionalFormatting>
  <conditionalFormatting sqref="C210">
    <cfRule type="duplicateValues" dxfId="0" priority="4362"/>
    <cfRule type="duplicateValues" dxfId="0" priority="4363"/>
    <cfRule type="duplicateValues" dxfId="0" priority="4364"/>
    <cfRule type="duplicateValues" dxfId="0" priority="4365"/>
    <cfRule type="duplicateValues" dxfId="0" priority="4366"/>
    <cfRule type="duplicateValues" dxfId="0" priority="4367"/>
    <cfRule type="duplicateValues" dxfId="0" priority="4368"/>
    <cfRule type="duplicateValues" dxfId="0" priority="4369"/>
    <cfRule type="duplicateValues" dxfId="0" priority="4370"/>
    <cfRule type="duplicateValues" dxfId="0" priority="4371"/>
    <cfRule type="duplicateValues" dxfId="0" priority="4372"/>
    <cfRule type="duplicateValues" dxfId="0" priority="4373"/>
    <cfRule type="duplicateValues" dxfId="0" priority="4374"/>
    <cfRule type="duplicateValues" dxfId="0" priority="4375"/>
    <cfRule type="duplicateValues" dxfId="0" priority="4376"/>
    <cfRule type="duplicateValues" dxfId="0" priority="4377"/>
    <cfRule type="duplicateValues" dxfId="0" priority="4378"/>
    <cfRule type="duplicateValues" dxfId="0" priority="4379"/>
    <cfRule type="duplicateValues" dxfId="0" priority="4380"/>
    <cfRule type="duplicateValues" dxfId="0" priority="4381"/>
    <cfRule type="duplicateValues" dxfId="0" priority="4382"/>
    <cfRule type="duplicateValues" dxfId="0" priority="4383"/>
    <cfRule type="duplicateValues" dxfId="0" priority="4384"/>
    <cfRule type="duplicateValues" dxfId="0" priority="4385"/>
    <cfRule type="duplicateValues" dxfId="0" priority="4386"/>
    <cfRule type="duplicateValues" dxfId="0" priority="4387"/>
    <cfRule type="duplicateValues" dxfId="0" priority="4388"/>
    <cfRule type="duplicateValues" dxfId="0" priority="4389"/>
    <cfRule type="duplicateValues" dxfId="0" priority="4390"/>
    <cfRule type="duplicateValues" dxfId="1" priority="4391"/>
    <cfRule type="duplicateValues" dxfId="0" priority="4392"/>
    <cfRule type="duplicateValues" dxfId="0" priority="4393"/>
    <cfRule type="duplicateValues" dxfId="0" priority="4394"/>
    <cfRule type="duplicateValues" dxfId="0" priority="4395"/>
    <cfRule type="duplicateValues" dxfId="0" priority="4396"/>
    <cfRule type="duplicateValues" dxfId="0" priority="4397"/>
    <cfRule type="duplicateValues" dxfId="0" priority="4398"/>
    <cfRule type="duplicateValues" dxfId="0" priority="4399"/>
    <cfRule type="duplicateValues" dxfId="0" priority="4400"/>
    <cfRule type="duplicateValues" dxfId="0" priority="4401"/>
    <cfRule type="duplicateValues" dxfId="0" priority="4402"/>
    <cfRule type="duplicateValues" dxfId="0" priority="4403"/>
    <cfRule type="duplicateValues" dxfId="0" priority="4404"/>
    <cfRule type="duplicateValues" dxfId="0" priority="4405"/>
    <cfRule type="duplicateValues" dxfId="0" priority="4406"/>
    <cfRule type="duplicateValues" dxfId="0" priority="4407"/>
    <cfRule type="duplicateValues" dxfId="2" priority="4408"/>
    <cfRule type="duplicateValues" dxfId="0" priority="4409"/>
    <cfRule type="duplicateValues" dxfId="0" priority="4410"/>
  </conditionalFormatting>
  <conditionalFormatting sqref="I210"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1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2" priority="1370"/>
    <cfRule type="duplicateValues" dxfId="0" priority="1371"/>
    <cfRule type="duplicateValues" dxfId="0" priority="1372"/>
  </conditionalFormatting>
  <conditionalFormatting sqref="B213"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1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2" priority="2595"/>
    <cfRule type="duplicateValues" dxfId="0" priority="2596"/>
    <cfRule type="duplicateValues" dxfId="0" priority="2597"/>
  </conditionalFormatting>
  <conditionalFormatting sqref="C213"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1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2" priority="2546"/>
    <cfRule type="duplicateValues" dxfId="0" priority="2547"/>
    <cfRule type="duplicateValues" dxfId="0" priority="2548"/>
  </conditionalFormatting>
  <conditionalFormatting sqref="I213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1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2" priority="292"/>
    <cfRule type="duplicateValues" dxfId="0" priority="293"/>
    <cfRule type="duplicateValues" dxfId="0" priority="294"/>
  </conditionalFormatting>
  <conditionalFormatting sqref="B214">
    <cfRule type="duplicateValues" dxfId="0" priority="4068"/>
    <cfRule type="duplicateValues" dxfId="0" priority="4069"/>
    <cfRule type="duplicateValues" dxfId="0" priority="4070"/>
    <cfRule type="duplicateValues" dxfId="0" priority="4071"/>
    <cfRule type="duplicateValues" dxfId="0" priority="4072"/>
    <cfRule type="duplicateValues" dxfId="0" priority="4073"/>
    <cfRule type="duplicateValues" dxfId="0" priority="4074"/>
    <cfRule type="duplicateValues" dxfId="0" priority="4075"/>
    <cfRule type="duplicateValues" dxfId="0" priority="4076"/>
    <cfRule type="duplicateValues" dxfId="0" priority="4077"/>
    <cfRule type="duplicateValues" dxfId="0" priority="4078"/>
    <cfRule type="duplicateValues" dxfId="0" priority="4079"/>
    <cfRule type="duplicateValues" dxfId="0" priority="4080"/>
    <cfRule type="duplicateValues" dxfId="0" priority="4081"/>
    <cfRule type="duplicateValues" dxfId="0" priority="4082"/>
    <cfRule type="duplicateValues" dxfId="0" priority="4083"/>
    <cfRule type="duplicateValues" dxfId="0" priority="4084"/>
    <cfRule type="duplicateValues" dxfId="0" priority="4085"/>
    <cfRule type="duplicateValues" dxfId="0" priority="4086"/>
    <cfRule type="duplicateValues" dxfId="0" priority="4087"/>
    <cfRule type="duplicateValues" dxfId="0" priority="4088"/>
    <cfRule type="duplicateValues" dxfId="0" priority="4089"/>
    <cfRule type="duplicateValues" dxfId="0" priority="4090"/>
    <cfRule type="duplicateValues" dxfId="0" priority="4091"/>
    <cfRule type="duplicateValues" dxfId="0" priority="4092"/>
    <cfRule type="duplicateValues" dxfId="0" priority="4093"/>
    <cfRule type="duplicateValues" dxfId="0" priority="4094"/>
    <cfRule type="duplicateValues" dxfId="0" priority="4095"/>
    <cfRule type="duplicateValues" dxfId="0" priority="4096"/>
    <cfRule type="duplicateValues" dxfId="1" priority="4097"/>
    <cfRule type="duplicateValues" dxfId="0" priority="4098"/>
    <cfRule type="duplicateValues" dxfId="0" priority="4099"/>
    <cfRule type="duplicateValues" dxfId="0" priority="4100"/>
    <cfRule type="duplicateValues" dxfId="0" priority="4101"/>
    <cfRule type="duplicateValues" dxfId="0" priority="4102"/>
    <cfRule type="duplicateValues" dxfId="0" priority="4103"/>
    <cfRule type="duplicateValues" dxfId="0" priority="4104"/>
    <cfRule type="duplicateValues" dxfId="0" priority="4105"/>
    <cfRule type="duplicateValues" dxfId="0" priority="4106"/>
    <cfRule type="duplicateValues" dxfId="0" priority="4107"/>
    <cfRule type="duplicateValues" dxfId="0" priority="4108"/>
    <cfRule type="duplicateValues" dxfId="0" priority="4109"/>
    <cfRule type="duplicateValues" dxfId="0" priority="4110"/>
    <cfRule type="duplicateValues" dxfId="0" priority="4111"/>
    <cfRule type="duplicateValues" dxfId="0" priority="4112"/>
    <cfRule type="duplicateValues" dxfId="0" priority="4113"/>
    <cfRule type="duplicateValues" dxfId="2" priority="4114"/>
    <cfRule type="duplicateValues" dxfId="0" priority="4115"/>
    <cfRule type="duplicateValues" dxfId="0" priority="4116"/>
  </conditionalFormatting>
  <conditionalFormatting sqref="C214">
    <cfRule type="duplicateValues" dxfId="0" priority="4019"/>
    <cfRule type="duplicateValues" dxfId="0" priority="4020"/>
    <cfRule type="duplicateValues" dxfId="0" priority="4021"/>
    <cfRule type="duplicateValues" dxfId="0" priority="4022"/>
    <cfRule type="duplicateValues" dxfId="0" priority="4023"/>
    <cfRule type="duplicateValues" dxfId="0" priority="4024"/>
    <cfRule type="duplicateValues" dxfId="0" priority="4025"/>
    <cfRule type="duplicateValues" dxfId="0" priority="4026"/>
    <cfRule type="duplicateValues" dxfId="0" priority="4027"/>
    <cfRule type="duplicateValues" dxfId="0" priority="4028"/>
    <cfRule type="duplicateValues" dxfId="0" priority="4029"/>
    <cfRule type="duplicateValues" dxfId="0" priority="4030"/>
    <cfRule type="duplicateValues" dxfId="0" priority="4031"/>
    <cfRule type="duplicateValues" dxfId="0" priority="4032"/>
    <cfRule type="duplicateValues" dxfId="0" priority="4033"/>
    <cfRule type="duplicateValues" dxfId="0" priority="4034"/>
    <cfRule type="duplicateValues" dxfId="0" priority="4035"/>
    <cfRule type="duplicateValues" dxfId="0" priority="4036"/>
    <cfRule type="duplicateValues" dxfId="0" priority="4037"/>
    <cfRule type="duplicateValues" dxfId="0" priority="4038"/>
    <cfRule type="duplicateValues" dxfId="0" priority="4039"/>
    <cfRule type="duplicateValues" dxfId="0" priority="4040"/>
    <cfRule type="duplicateValues" dxfId="0" priority="4041"/>
    <cfRule type="duplicateValues" dxfId="0" priority="4042"/>
    <cfRule type="duplicateValues" dxfId="0" priority="4043"/>
    <cfRule type="duplicateValues" dxfId="0" priority="4044"/>
    <cfRule type="duplicateValues" dxfId="0" priority="4045"/>
    <cfRule type="duplicateValues" dxfId="0" priority="4046"/>
    <cfRule type="duplicateValues" dxfId="0" priority="4047"/>
    <cfRule type="duplicateValues" dxfId="1" priority="4048"/>
    <cfRule type="duplicateValues" dxfId="0" priority="4049"/>
    <cfRule type="duplicateValues" dxfId="0" priority="4050"/>
    <cfRule type="duplicateValues" dxfId="0" priority="4051"/>
    <cfRule type="duplicateValues" dxfId="0" priority="4052"/>
    <cfRule type="duplicateValues" dxfId="0" priority="4053"/>
    <cfRule type="duplicateValues" dxfId="0" priority="4054"/>
    <cfRule type="duplicateValues" dxfId="0" priority="4055"/>
    <cfRule type="duplicateValues" dxfId="0" priority="4056"/>
    <cfRule type="duplicateValues" dxfId="0" priority="4057"/>
    <cfRule type="duplicateValues" dxfId="0" priority="4058"/>
    <cfRule type="duplicateValues" dxfId="0" priority="4059"/>
    <cfRule type="duplicateValues" dxfId="0" priority="4060"/>
    <cfRule type="duplicateValues" dxfId="0" priority="4061"/>
    <cfRule type="duplicateValues" dxfId="0" priority="4062"/>
    <cfRule type="duplicateValues" dxfId="0" priority="4063"/>
    <cfRule type="duplicateValues" dxfId="0" priority="4064"/>
    <cfRule type="duplicateValues" dxfId="2" priority="4065"/>
    <cfRule type="duplicateValues" dxfId="0" priority="4066"/>
    <cfRule type="duplicateValues" dxfId="0" priority="4067"/>
  </conditionalFormatting>
  <conditionalFormatting sqref="I214"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1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2" priority="1174"/>
    <cfRule type="duplicateValues" dxfId="0" priority="1175"/>
    <cfRule type="duplicateValues" dxfId="0" priority="1176"/>
  </conditionalFormatting>
  <conditionalFormatting sqref="I216"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1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2" priority="1272"/>
    <cfRule type="duplicateValues" dxfId="0" priority="1273"/>
    <cfRule type="duplicateValues" dxfId="0" priority="1274"/>
  </conditionalFormatting>
  <conditionalFormatting sqref="C217">
    <cfRule type="duplicateValues" dxfId="0" priority="3970"/>
    <cfRule type="duplicateValues" dxfId="0" priority="3971"/>
    <cfRule type="duplicateValues" dxfId="0" priority="3972"/>
    <cfRule type="duplicateValues" dxfId="0" priority="3973"/>
    <cfRule type="duplicateValues" dxfId="0" priority="3974"/>
    <cfRule type="duplicateValues" dxfId="0" priority="3975"/>
    <cfRule type="duplicateValues" dxfId="0" priority="3976"/>
    <cfRule type="duplicateValues" dxfId="0" priority="3977"/>
    <cfRule type="duplicateValues" dxfId="0" priority="3978"/>
    <cfRule type="duplicateValues" dxfId="0" priority="3979"/>
    <cfRule type="duplicateValues" dxfId="0" priority="3980"/>
    <cfRule type="duplicateValues" dxfId="0" priority="3981"/>
    <cfRule type="duplicateValues" dxfId="0" priority="3982"/>
    <cfRule type="duplicateValues" dxfId="0" priority="3983"/>
    <cfRule type="duplicateValues" dxfId="0" priority="3984"/>
    <cfRule type="duplicateValues" dxfId="0" priority="3985"/>
    <cfRule type="duplicateValues" dxfId="0" priority="3986"/>
    <cfRule type="duplicateValues" dxfId="0" priority="3987"/>
    <cfRule type="duplicateValues" dxfId="0" priority="3988"/>
    <cfRule type="duplicateValues" dxfId="0" priority="3989"/>
    <cfRule type="duplicateValues" dxfId="0" priority="3990"/>
    <cfRule type="duplicateValues" dxfId="0" priority="3991"/>
    <cfRule type="duplicateValues" dxfId="0" priority="3992"/>
    <cfRule type="duplicateValues" dxfId="0" priority="3993"/>
    <cfRule type="duplicateValues" dxfId="0" priority="3994"/>
    <cfRule type="duplicateValues" dxfId="0" priority="3995"/>
    <cfRule type="duplicateValues" dxfId="0" priority="3996"/>
    <cfRule type="duplicateValues" dxfId="0" priority="3997"/>
    <cfRule type="duplicateValues" dxfId="0" priority="3998"/>
    <cfRule type="duplicateValues" dxfId="1" priority="3999"/>
    <cfRule type="duplicateValues" dxfId="0" priority="4000"/>
    <cfRule type="duplicateValues" dxfId="0" priority="4001"/>
    <cfRule type="duplicateValues" dxfId="0" priority="4002"/>
    <cfRule type="duplicateValues" dxfId="0" priority="4003"/>
    <cfRule type="duplicateValues" dxfId="0" priority="4004"/>
    <cfRule type="duplicateValues" dxfId="0" priority="4005"/>
    <cfRule type="duplicateValues" dxfId="0" priority="4006"/>
    <cfRule type="duplicateValues" dxfId="0" priority="4007"/>
    <cfRule type="duplicateValues" dxfId="0" priority="4008"/>
    <cfRule type="duplicateValues" dxfId="0" priority="4009"/>
    <cfRule type="duplicateValues" dxfId="0" priority="4010"/>
    <cfRule type="duplicateValues" dxfId="0" priority="4011"/>
    <cfRule type="duplicateValues" dxfId="0" priority="4012"/>
    <cfRule type="duplicateValues" dxfId="0" priority="4013"/>
    <cfRule type="duplicateValues" dxfId="0" priority="4014"/>
    <cfRule type="duplicateValues" dxfId="0" priority="4015"/>
    <cfRule type="duplicateValues" dxfId="2" priority="4016"/>
    <cfRule type="duplicateValues" dxfId="0" priority="4017"/>
    <cfRule type="duplicateValues" dxfId="0" priority="4018"/>
  </conditionalFormatting>
  <conditionalFormatting sqref="I217"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1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2" priority="1125"/>
    <cfRule type="duplicateValues" dxfId="0" priority="1126"/>
    <cfRule type="duplicateValues" dxfId="0" priority="1127"/>
  </conditionalFormatting>
  <conditionalFormatting sqref="B220">
    <cfRule type="duplicateValues" dxfId="0" priority="3872"/>
    <cfRule type="duplicateValues" dxfId="0" priority="3873"/>
    <cfRule type="duplicateValues" dxfId="0" priority="3874"/>
    <cfRule type="duplicateValues" dxfId="0" priority="3875"/>
    <cfRule type="duplicateValues" dxfId="0" priority="3876"/>
    <cfRule type="duplicateValues" dxfId="0" priority="3877"/>
    <cfRule type="duplicateValues" dxfId="0" priority="3878"/>
    <cfRule type="duplicateValues" dxfId="0" priority="3879"/>
    <cfRule type="duplicateValues" dxfId="0" priority="3880"/>
    <cfRule type="duplicateValues" dxfId="0" priority="3881"/>
    <cfRule type="duplicateValues" dxfId="0" priority="3882"/>
    <cfRule type="duplicateValues" dxfId="0" priority="3883"/>
    <cfRule type="duplicateValues" dxfId="0" priority="3884"/>
    <cfRule type="duplicateValues" dxfId="0" priority="3885"/>
    <cfRule type="duplicateValues" dxfId="0" priority="3886"/>
    <cfRule type="duplicateValues" dxfId="0" priority="3887"/>
    <cfRule type="duplicateValues" dxfId="0" priority="3888"/>
    <cfRule type="duplicateValues" dxfId="0" priority="3889"/>
    <cfRule type="duplicateValues" dxfId="0" priority="3890"/>
    <cfRule type="duplicateValues" dxfId="0" priority="3891"/>
    <cfRule type="duplicateValues" dxfId="0" priority="3892"/>
    <cfRule type="duplicateValues" dxfId="0" priority="3893"/>
    <cfRule type="duplicateValues" dxfId="0" priority="3894"/>
    <cfRule type="duplicateValues" dxfId="0" priority="3895"/>
    <cfRule type="duplicateValues" dxfId="0" priority="3896"/>
    <cfRule type="duplicateValues" dxfId="0" priority="3897"/>
    <cfRule type="duplicateValues" dxfId="0" priority="3898"/>
    <cfRule type="duplicateValues" dxfId="0" priority="3899"/>
    <cfRule type="duplicateValues" dxfId="0" priority="3900"/>
    <cfRule type="duplicateValues" dxfId="1" priority="3901"/>
    <cfRule type="duplicateValues" dxfId="0" priority="3902"/>
    <cfRule type="duplicateValues" dxfId="0" priority="3903"/>
    <cfRule type="duplicateValues" dxfId="0" priority="3904"/>
    <cfRule type="duplicateValues" dxfId="0" priority="3905"/>
    <cfRule type="duplicateValues" dxfId="0" priority="3906"/>
    <cfRule type="duplicateValues" dxfId="0" priority="3907"/>
    <cfRule type="duplicateValues" dxfId="0" priority="3908"/>
    <cfRule type="duplicateValues" dxfId="0" priority="3909"/>
    <cfRule type="duplicateValues" dxfId="0" priority="3910"/>
    <cfRule type="duplicateValues" dxfId="0" priority="3911"/>
    <cfRule type="duplicateValues" dxfId="0" priority="3912"/>
    <cfRule type="duplicateValues" dxfId="0" priority="3913"/>
    <cfRule type="duplicateValues" dxfId="0" priority="3914"/>
    <cfRule type="duplicateValues" dxfId="0" priority="3915"/>
    <cfRule type="duplicateValues" dxfId="0" priority="3916"/>
    <cfRule type="duplicateValues" dxfId="0" priority="3917"/>
    <cfRule type="duplicateValues" dxfId="2" priority="3918"/>
    <cfRule type="duplicateValues" dxfId="0" priority="3919"/>
    <cfRule type="duplicateValues" dxfId="0" priority="3920"/>
  </conditionalFormatting>
  <conditionalFormatting sqref="C220">
    <cfRule type="duplicateValues" dxfId="0" priority="3921"/>
    <cfRule type="duplicateValues" dxfId="0" priority="3922"/>
    <cfRule type="duplicateValues" dxfId="0" priority="3923"/>
    <cfRule type="duplicateValues" dxfId="0" priority="3924"/>
    <cfRule type="duplicateValues" dxfId="0" priority="3925"/>
    <cfRule type="duplicateValues" dxfId="0" priority="3926"/>
    <cfRule type="duplicateValues" dxfId="0" priority="3927"/>
    <cfRule type="duplicateValues" dxfId="0" priority="3928"/>
    <cfRule type="duplicateValues" dxfId="0" priority="3929"/>
    <cfRule type="duplicateValues" dxfId="0" priority="3930"/>
    <cfRule type="duplicateValues" dxfId="0" priority="3931"/>
    <cfRule type="duplicateValues" dxfId="0" priority="3932"/>
    <cfRule type="duplicateValues" dxfId="0" priority="3933"/>
    <cfRule type="duplicateValues" dxfId="0" priority="3934"/>
    <cfRule type="duplicateValues" dxfId="0" priority="3935"/>
    <cfRule type="duplicateValues" dxfId="0" priority="3936"/>
    <cfRule type="duplicateValues" dxfId="0" priority="3937"/>
    <cfRule type="duplicateValues" dxfId="0" priority="3938"/>
    <cfRule type="duplicateValues" dxfId="0" priority="3939"/>
    <cfRule type="duplicateValues" dxfId="0" priority="3940"/>
    <cfRule type="duplicateValues" dxfId="0" priority="3941"/>
    <cfRule type="duplicateValues" dxfId="0" priority="3942"/>
    <cfRule type="duplicateValues" dxfId="0" priority="3943"/>
    <cfRule type="duplicateValues" dxfId="0" priority="3944"/>
    <cfRule type="duplicateValues" dxfId="0" priority="3945"/>
    <cfRule type="duplicateValues" dxfId="0" priority="3946"/>
    <cfRule type="duplicateValues" dxfId="0" priority="3947"/>
    <cfRule type="duplicateValues" dxfId="0" priority="3948"/>
    <cfRule type="duplicateValues" dxfId="0" priority="3949"/>
    <cfRule type="duplicateValues" dxfId="1" priority="3950"/>
    <cfRule type="duplicateValues" dxfId="0" priority="3951"/>
    <cfRule type="duplicateValues" dxfId="0" priority="3952"/>
    <cfRule type="duplicateValues" dxfId="0" priority="3953"/>
    <cfRule type="duplicateValues" dxfId="0" priority="3954"/>
    <cfRule type="duplicateValues" dxfId="0" priority="3955"/>
    <cfRule type="duplicateValues" dxfId="0" priority="3956"/>
    <cfRule type="duplicateValues" dxfId="0" priority="3957"/>
    <cfRule type="duplicateValues" dxfId="0" priority="3958"/>
    <cfRule type="duplicateValues" dxfId="0" priority="3959"/>
    <cfRule type="duplicateValues" dxfId="0" priority="3960"/>
    <cfRule type="duplicateValues" dxfId="0" priority="3961"/>
    <cfRule type="duplicateValues" dxfId="0" priority="3962"/>
    <cfRule type="duplicateValues" dxfId="0" priority="3963"/>
    <cfRule type="duplicateValues" dxfId="0" priority="3964"/>
    <cfRule type="duplicateValues" dxfId="0" priority="3965"/>
    <cfRule type="duplicateValues" dxfId="0" priority="3966"/>
    <cfRule type="duplicateValues" dxfId="2" priority="3967"/>
    <cfRule type="duplicateValues" dxfId="0" priority="3968"/>
    <cfRule type="duplicateValues" dxfId="0" priority="3969"/>
  </conditionalFormatting>
  <conditionalFormatting sqref="I220"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1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2" priority="1076"/>
    <cfRule type="duplicateValues" dxfId="0" priority="1077"/>
    <cfRule type="duplicateValues" dxfId="0" priority="1078"/>
  </conditionalFormatting>
  <conditionalFormatting sqref="B229">
    <cfRule type="duplicateValues" dxfId="0" priority="4313"/>
    <cfRule type="duplicateValues" dxfId="0" priority="4314"/>
    <cfRule type="duplicateValues" dxfId="0" priority="4315"/>
    <cfRule type="duplicateValues" dxfId="0" priority="4316"/>
    <cfRule type="duplicateValues" dxfId="0" priority="4317"/>
    <cfRule type="duplicateValues" dxfId="0" priority="4318"/>
    <cfRule type="duplicateValues" dxfId="0" priority="4319"/>
    <cfRule type="duplicateValues" dxfId="0" priority="4320"/>
    <cfRule type="duplicateValues" dxfId="0" priority="4321"/>
    <cfRule type="duplicateValues" dxfId="0" priority="4322"/>
    <cfRule type="duplicateValues" dxfId="0" priority="4323"/>
    <cfRule type="duplicateValues" dxfId="0" priority="4324"/>
    <cfRule type="duplicateValues" dxfId="0" priority="4325"/>
    <cfRule type="duplicateValues" dxfId="0" priority="4326"/>
    <cfRule type="duplicateValues" dxfId="0" priority="4327"/>
    <cfRule type="duplicateValues" dxfId="0" priority="4328"/>
    <cfRule type="duplicateValues" dxfId="0" priority="4329"/>
    <cfRule type="duplicateValues" dxfId="0" priority="4330"/>
    <cfRule type="duplicateValues" dxfId="0" priority="4331"/>
    <cfRule type="duplicateValues" dxfId="0" priority="4332"/>
    <cfRule type="duplicateValues" dxfId="0" priority="4333"/>
    <cfRule type="duplicateValues" dxfId="0" priority="4334"/>
    <cfRule type="duplicateValues" dxfId="0" priority="4335"/>
    <cfRule type="duplicateValues" dxfId="0" priority="4336"/>
    <cfRule type="duplicateValues" dxfId="0" priority="4337"/>
    <cfRule type="duplicateValues" dxfId="0" priority="4338"/>
    <cfRule type="duplicateValues" dxfId="0" priority="4339"/>
    <cfRule type="duplicateValues" dxfId="0" priority="4340"/>
    <cfRule type="duplicateValues" dxfId="0" priority="4341"/>
    <cfRule type="duplicateValues" dxfId="1" priority="4342"/>
    <cfRule type="duplicateValues" dxfId="0" priority="4343"/>
    <cfRule type="duplicateValues" dxfId="0" priority="4344"/>
    <cfRule type="duplicateValues" dxfId="0" priority="4345"/>
    <cfRule type="duplicateValues" dxfId="0" priority="4346"/>
    <cfRule type="duplicateValues" dxfId="0" priority="4347"/>
    <cfRule type="duplicateValues" dxfId="0" priority="4348"/>
    <cfRule type="duplicateValues" dxfId="0" priority="4349"/>
    <cfRule type="duplicateValues" dxfId="0" priority="4350"/>
    <cfRule type="duplicateValues" dxfId="0" priority="4351"/>
    <cfRule type="duplicateValues" dxfId="0" priority="4352"/>
    <cfRule type="duplicateValues" dxfId="0" priority="4353"/>
    <cfRule type="duplicateValues" dxfId="0" priority="4354"/>
    <cfRule type="duplicateValues" dxfId="0" priority="4355"/>
    <cfRule type="duplicateValues" dxfId="0" priority="4356"/>
    <cfRule type="duplicateValues" dxfId="0" priority="4357"/>
    <cfRule type="duplicateValues" dxfId="0" priority="4358"/>
    <cfRule type="duplicateValues" dxfId="2" priority="4359"/>
    <cfRule type="duplicateValues" dxfId="0" priority="4360"/>
    <cfRule type="duplicateValues" dxfId="0" priority="4361"/>
  </conditionalFormatting>
  <conditionalFormatting sqref="C229">
    <cfRule type="duplicateValues" dxfId="0" priority="4264"/>
    <cfRule type="duplicateValues" dxfId="0" priority="4265"/>
    <cfRule type="duplicateValues" dxfId="0" priority="4266"/>
    <cfRule type="duplicateValues" dxfId="0" priority="4267"/>
    <cfRule type="duplicateValues" dxfId="0" priority="4268"/>
    <cfRule type="duplicateValues" dxfId="0" priority="4269"/>
    <cfRule type="duplicateValues" dxfId="0" priority="4270"/>
    <cfRule type="duplicateValues" dxfId="0" priority="4271"/>
    <cfRule type="duplicateValues" dxfId="0" priority="4272"/>
    <cfRule type="duplicateValues" dxfId="0" priority="4273"/>
    <cfRule type="duplicateValues" dxfId="0" priority="4274"/>
    <cfRule type="duplicateValues" dxfId="0" priority="4275"/>
    <cfRule type="duplicateValues" dxfId="0" priority="4276"/>
    <cfRule type="duplicateValues" dxfId="0" priority="4277"/>
    <cfRule type="duplicateValues" dxfId="0" priority="4278"/>
    <cfRule type="duplicateValues" dxfId="0" priority="4279"/>
    <cfRule type="duplicateValues" dxfId="0" priority="4280"/>
    <cfRule type="duplicateValues" dxfId="0" priority="4281"/>
    <cfRule type="duplicateValues" dxfId="0" priority="4282"/>
    <cfRule type="duplicateValues" dxfId="0" priority="4283"/>
    <cfRule type="duplicateValues" dxfId="0" priority="4284"/>
    <cfRule type="duplicateValues" dxfId="0" priority="4285"/>
    <cfRule type="duplicateValues" dxfId="0" priority="4286"/>
    <cfRule type="duplicateValues" dxfId="0" priority="4287"/>
    <cfRule type="duplicateValues" dxfId="0" priority="4288"/>
    <cfRule type="duplicateValues" dxfId="0" priority="4289"/>
    <cfRule type="duplicateValues" dxfId="0" priority="4290"/>
    <cfRule type="duplicateValues" dxfId="0" priority="4291"/>
    <cfRule type="duplicateValues" dxfId="0" priority="4292"/>
    <cfRule type="duplicateValues" dxfId="1" priority="4293"/>
    <cfRule type="duplicateValues" dxfId="0" priority="4294"/>
    <cfRule type="duplicateValues" dxfId="0" priority="4295"/>
    <cfRule type="duplicateValues" dxfId="0" priority="4296"/>
    <cfRule type="duplicateValues" dxfId="0" priority="4297"/>
    <cfRule type="duplicateValues" dxfId="0" priority="4298"/>
    <cfRule type="duplicateValues" dxfId="0" priority="4299"/>
    <cfRule type="duplicateValues" dxfId="0" priority="4300"/>
    <cfRule type="duplicateValues" dxfId="0" priority="4301"/>
    <cfRule type="duplicateValues" dxfId="0" priority="4302"/>
    <cfRule type="duplicateValues" dxfId="0" priority="4303"/>
    <cfRule type="duplicateValues" dxfId="0" priority="4304"/>
    <cfRule type="duplicateValues" dxfId="0" priority="4305"/>
    <cfRule type="duplicateValues" dxfId="0" priority="4306"/>
    <cfRule type="duplicateValues" dxfId="0" priority="4307"/>
    <cfRule type="duplicateValues" dxfId="0" priority="4308"/>
    <cfRule type="duplicateValues" dxfId="0" priority="4309"/>
    <cfRule type="duplicateValues" dxfId="2" priority="4310"/>
    <cfRule type="duplicateValues" dxfId="0" priority="4311"/>
    <cfRule type="duplicateValues" dxfId="0" priority="4312"/>
  </conditionalFormatting>
  <conditionalFormatting sqref="I229"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1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2" priority="1321"/>
    <cfRule type="duplicateValues" dxfId="0" priority="1322"/>
    <cfRule type="duplicateValues" dxfId="0" priority="1323"/>
  </conditionalFormatting>
  <conditionalFormatting sqref="C230">
    <cfRule type="duplicateValues" dxfId="0" priority="4117"/>
    <cfRule type="duplicateValues" dxfId="0" priority="4118"/>
    <cfRule type="duplicateValues" dxfId="0" priority="4119"/>
    <cfRule type="duplicateValues" dxfId="0" priority="4120"/>
    <cfRule type="duplicateValues" dxfId="0" priority="4121"/>
    <cfRule type="duplicateValues" dxfId="0" priority="4122"/>
    <cfRule type="duplicateValues" dxfId="0" priority="4123"/>
    <cfRule type="duplicateValues" dxfId="0" priority="4124"/>
    <cfRule type="duplicateValues" dxfId="0" priority="4125"/>
    <cfRule type="duplicateValues" dxfId="0" priority="4126"/>
    <cfRule type="duplicateValues" dxfId="0" priority="4127"/>
    <cfRule type="duplicateValues" dxfId="0" priority="4128"/>
    <cfRule type="duplicateValues" dxfId="0" priority="4129"/>
    <cfRule type="duplicateValues" dxfId="0" priority="4130"/>
    <cfRule type="duplicateValues" dxfId="0" priority="4131"/>
    <cfRule type="duplicateValues" dxfId="0" priority="4132"/>
    <cfRule type="duplicateValues" dxfId="0" priority="4133"/>
    <cfRule type="duplicateValues" dxfId="0" priority="4134"/>
    <cfRule type="duplicateValues" dxfId="0" priority="4135"/>
    <cfRule type="duplicateValues" dxfId="0" priority="4136"/>
    <cfRule type="duplicateValues" dxfId="0" priority="4137"/>
    <cfRule type="duplicateValues" dxfId="0" priority="4138"/>
    <cfRule type="duplicateValues" dxfId="0" priority="4139"/>
    <cfRule type="duplicateValues" dxfId="0" priority="4140"/>
    <cfRule type="duplicateValues" dxfId="0" priority="4141"/>
    <cfRule type="duplicateValues" dxfId="0" priority="4142"/>
    <cfRule type="duplicateValues" dxfId="0" priority="4143"/>
    <cfRule type="duplicateValues" dxfId="0" priority="4144"/>
    <cfRule type="duplicateValues" dxfId="0" priority="4145"/>
    <cfRule type="duplicateValues" dxfId="1" priority="4146"/>
    <cfRule type="duplicateValues" dxfId="0" priority="4147"/>
    <cfRule type="duplicateValues" dxfId="0" priority="4148"/>
    <cfRule type="duplicateValues" dxfId="0" priority="4149"/>
    <cfRule type="duplicateValues" dxfId="0" priority="4150"/>
    <cfRule type="duplicateValues" dxfId="0" priority="4151"/>
    <cfRule type="duplicateValues" dxfId="0" priority="4152"/>
    <cfRule type="duplicateValues" dxfId="0" priority="4153"/>
    <cfRule type="duplicateValues" dxfId="0" priority="4154"/>
    <cfRule type="duplicateValues" dxfId="0" priority="4155"/>
    <cfRule type="duplicateValues" dxfId="0" priority="4156"/>
    <cfRule type="duplicateValues" dxfId="0" priority="4157"/>
    <cfRule type="duplicateValues" dxfId="0" priority="4158"/>
    <cfRule type="duplicateValues" dxfId="0" priority="4159"/>
    <cfRule type="duplicateValues" dxfId="0" priority="4160"/>
    <cfRule type="duplicateValues" dxfId="0" priority="4161"/>
    <cfRule type="duplicateValues" dxfId="0" priority="4162"/>
    <cfRule type="duplicateValues" dxfId="2" priority="4163"/>
    <cfRule type="duplicateValues" dxfId="0" priority="4164"/>
    <cfRule type="duplicateValues" dxfId="0" priority="4165"/>
  </conditionalFormatting>
  <conditionalFormatting sqref="I230"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1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2" priority="1223"/>
    <cfRule type="duplicateValues" dxfId="0" priority="1224"/>
    <cfRule type="duplicateValues" dxfId="0" priority="1225"/>
  </conditionalFormatting>
  <conditionalFormatting sqref="B233">
    <cfRule type="duplicateValues" dxfId="0" priority="3774"/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  <cfRule type="duplicateValues" dxfId="0" priority="3780"/>
    <cfRule type="duplicateValues" dxfId="0" priority="3781"/>
    <cfRule type="duplicateValues" dxfId="0" priority="3782"/>
    <cfRule type="duplicateValues" dxfId="0" priority="3783"/>
    <cfRule type="duplicateValues" dxfId="0" priority="3784"/>
    <cfRule type="duplicateValues" dxfId="0" priority="3785"/>
    <cfRule type="duplicateValues" dxfId="0" priority="3786"/>
    <cfRule type="duplicateValues" dxfId="0" priority="3787"/>
    <cfRule type="duplicateValues" dxfId="0" priority="3788"/>
    <cfRule type="duplicateValues" dxfId="0" priority="3789"/>
    <cfRule type="duplicateValues" dxfId="0" priority="3790"/>
    <cfRule type="duplicateValues" dxfId="0" priority="3791"/>
    <cfRule type="duplicateValues" dxfId="0" priority="3792"/>
    <cfRule type="duplicateValues" dxfId="0" priority="3793"/>
    <cfRule type="duplicateValues" dxfId="0" priority="3794"/>
    <cfRule type="duplicateValues" dxfId="0" priority="3795"/>
    <cfRule type="duplicateValues" dxfId="0" priority="3796"/>
    <cfRule type="duplicateValues" dxfId="0" priority="3797"/>
    <cfRule type="duplicateValues" dxfId="0" priority="3798"/>
    <cfRule type="duplicateValues" dxfId="0" priority="3799"/>
    <cfRule type="duplicateValues" dxfId="0" priority="3800"/>
    <cfRule type="duplicateValues" dxfId="0" priority="3801"/>
    <cfRule type="duplicateValues" dxfId="0" priority="3802"/>
    <cfRule type="duplicateValues" dxfId="1" priority="3803"/>
    <cfRule type="duplicateValues" dxfId="0" priority="3804"/>
    <cfRule type="duplicateValues" dxfId="0" priority="3805"/>
    <cfRule type="duplicateValues" dxfId="0" priority="3806"/>
    <cfRule type="duplicateValues" dxfId="0" priority="3807"/>
    <cfRule type="duplicateValues" dxfId="0" priority="3808"/>
    <cfRule type="duplicateValues" dxfId="0" priority="3809"/>
    <cfRule type="duplicateValues" dxfId="0" priority="3810"/>
    <cfRule type="duplicateValues" dxfId="0" priority="3811"/>
    <cfRule type="duplicateValues" dxfId="0" priority="3812"/>
    <cfRule type="duplicateValues" dxfId="0" priority="3813"/>
    <cfRule type="duplicateValues" dxfId="0" priority="3814"/>
    <cfRule type="duplicateValues" dxfId="0" priority="3815"/>
    <cfRule type="duplicateValues" dxfId="0" priority="3816"/>
    <cfRule type="duplicateValues" dxfId="0" priority="3817"/>
    <cfRule type="duplicateValues" dxfId="0" priority="3818"/>
    <cfRule type="duplicateValues" dxfId="0" priority="3819"/>
    <cfRule type="duplicateValues" dxfId="2" priority="3820"/>
    <cfRule type="duplicateValues" dxfId="0" priority="3821"/>
    <cfRule type="duplicateValues" dxfId="0" priority="3822"/>
  </conditionalFormatting>
  <conditionalFormatting sqref="C233">
    <cfRule type="duplicateValues" dxfId="0" priority="3823"/>
    <cfRule type="duplicateValues" dxfId="0" priority="3824"/>
    <cfRule type="duplicateValues" dxfId="0" priority="3825"/>
    <cfRule type="duplicateValues" dxfId="0" priority="3826"/>
    <cfRule type="duplicateValues" dxfId="0" priority="3827"/>
    <cfRule type="duplicateValues" dxfId="0" priority="3828"/>
    <cfRule type="duplicateValues" dxfId="0" priority="3829"/>
    <cfRule type="duplicateValues" dxfId="0" priority="3830"/>
    <cfRule type="duplicateValues" dxfId="0" priority="3831"/>
    <cfRule type="duplicateValues" dxfId="0" priority="3832"/>
    <cfRule type="duplicateValues" dxfId="0" priority="3833"/>
    <cfRule type="duplicateValues" dxfId="0" priority="3834"/>
    <cfRule type="duplicateValues" dxfId="0" priority="3835"/>
    <cfRule type="duplicateValues" dxfId="0" priority="3836"/>
    <cfRule type="duplicateValues" dxfId="0" priority="3837"/>
    <cfRule type="duplicateValues" dxfId="0" priority="3838"/>
    <cfRule type="duplicateValues" dxfId="0" priority="3839"/>
    <cfRule type="duplicateValues" dxfId="0" priority="3840"/>
    <cfRule type="duplicateValues" dxfId="0" priority="3841"/>
    <cfRule type="duplicateValues" dxfId="0" priority="3842"/>
    <cfRule type="duplicateValues" dxfId="0" priority="3843"/>
    <cfRule type="duplicateValues" dxfId="0" priority="3844"/>
    <cfRule type="duplicateValues" dxfId="0" priority="3845"/>
    <cfRule type="duplicateValues" dxfId="0" priority="3846"/>
    <cfRule type="duplicateValues" dxfId="0" priority="3847"/>
    <cfRule type="duplicateValues" dxfId="0" priority="3848"/>
    <cfRule type="duplicateValues" dxfId="0" priority="3849"/>
    <cfRule type="duplicateValues" dxfId="0" priority="3850"/>
    <cfRule type="duplicateValues" dxfId="0" priority="3851"/>
    <cfRule type="duplicateValues" dxfId="1" priority="3852"/>
    <cfRule type="duplicateValues" dxfId="0" priority="3853"/>
    <cfRule type="duplicateValues" dxfId="0" priority="3854"/>
    <cfRule type="duplicateValues" dxfId="0" priority="3855"/>
    <cfRule type="duplicateValues" dxfId="0" priority="3856"/>
    <cfRule type="duplicateValues" dxfId="0" priority="3857"/>
    <cfRule type="duplicateValues" dxfId="0" priority="3858"/>
    <cfRule type="duplicateValues" dxfId="0" priority="3859"/>
    <cfRule type="duplicateValues" dxfId="0" priority="3860"/>
    <cfRule type="duplicateValues" dxfId="0" priority="3861"/>
    <cfRule type="duplicateValues" dxfId="0" priority="3862"/>
    <cfRule type="duplicateValues" dxfId="0" priority="3863"/>
    <cfRule type="duplicateValues" dxfId="0" priority="3864"/>
    <cfRule type="duplicateValues" dxfId="0" priority="3865"/>
    <cfRule type="duplicateValues" dxfId="0" priority="3866"/>
    <cfRule type="duplicateValues" dxfId="0" priority="3867"/>
    <cfRule type="duplicateValues" dxfId="0" priority="3868"/>
    <cfRule type="duplicateValues" dxfId="2" priority="3869"/>
    <cfRule type="duplicateValues" dxfId="0" priority="3870"/>
    <cfRule type="duplicateValues" dxfId="0" priority="3871"/>
  </conditionalFormatting>
  <conditionalFormatting sqref="I233"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1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2" priority="1027"/>
    <cfRule type="duplicateValues" dxfId="0" priority="1028"/>
    <cfRule type="duplicateValues" dxfId="0" priority="1029"/>
  </conditionalFormatting>
  <conditionalFormatting sqref="B235">
    <cfRule type="duplicateValues" dxfId="0" priority="3676"/>
    <cfRule type="duplicateValues" dxfId="0" priority="3677"/>
    <cfRule type="duplicateValues" dxfId="0" priority="3678"/>
    <cfRule type="duplicateValues" dxfId="0" priority="3679"/>
    <cfRule type="duplicateValues" dxfId="0" priority="3680"/>
    <cfRule type="duplicateValues" dxfId="0" priority="3681"/>
    <cfRule type="duplicateValues" dxfId="0" priority="3682"/>
    <cfRule type="duplicateValues" dxfId="0" priority="3683"/>
    <cfRule type="duplicateValues" dxfId="0" priority="3684"/>
    <cfRule type="duplicateValues" dxfId="0" priority="3685"/>
    <cfRule type="duplicateValues" dxfId="0" priority="3686"/>
    <cfRule type="duplicateValues" dxfId="0" priority="3687"/>
    <cfRule type="duplicateValues" dxfId="0" priority="3688"/>
    <cfRule type="duplicateValues" dxfId="0" priority="3689"/>
    <cfRule type="duplicateValues" dxfId="0" priority="3690"/>
    <cfRule type="duplicateValues" dxfId="0" priority="3691"/>
    <cfRule type="duplicateValues" dxfId="0" priority="3692"/>
    <cfRule type="duplicateValues" dxfId="0" priority="3693"/>
    <cfRule type="duplicateValues" dxfId="0" priority="3694"/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  <cfRule type="duplicateValues" dxfId="0" priority="3701"/>
    <cfRule type="duplicateValues" dxfId="0" priority="3702"/>
    <cfRule type="duplicateValues" dxfId="0" priority="3703"/>
    <cfRule type="duplicateValues" dxfId="0" priority="3704"/>
    <cfRule type="duplicateValues" dxfId="1" priority="3705"/>
    <cfRule type="duplicateValues" dxfId="0" priority="3706"/>
    <cfRule type="duplicateValues" dxfId="0" priority="3707"/>
    <cfRule type="duplicateValues" dxfId="0" priority="3708"/>
    <cfRule type="duplicateValues" dxfId="0" priority="3709"/>
    <cfRule type="duplicateValues" dxfId="0" priority="3710"/>
    <cfRule type="duplicateValues" dxfId="0" priority="3711"/>
    <cfRule type="duplicateValues" dxfId="0" priority="3712"/>
    <cfRule type="duplicateValues" dxfId="0" priority="3713"/>
    <cfRule type="duplicateValues" dxfId="0" priority="3714"/>
    <cfRule type="duplicateValues" dxfId="0" priority="3715"/>
    <cfRule type="duplicateValues" dxfId="0" priority="3716"/>
    <cfRule type="duplicateValues" dxfId="0" priority="3717"/>
    <cfRule type="duplicateValues" dxfId="0" priority="3718"/>
    <cfRule type="duplicateValues" dxfId="0" priority="3719"/>
    <cfRule type="duplicateValues" dxfId="0" priority="3720"/>
    <cfRule type="duplicateValues" dxfId="0" priority="3721"/>
    <cfRule type="duplicateValues" dxfId="2" priority="3722"/>
    <cfRule type="duplicateValues" dxfId="0" priority="3723"/>
    <cfRule type="duplicateValues" dxfId="0" priority="3724"/>
  </conditionalFormatting>
  <conditionalFormatting sqref="C235">
    <cfRule type="duplicateValues" dxfId="0" priority="3725"/>
    <cfRule type="duplicateValues" dxfId="0" priority="3726"/>
    <cfRule type="duplicateValues" dxfId="0" priority="3727"/>
    <cfRule type="duplicateValues" dxfId="0" priority="3728"/>
    <cfRule type="duplicateValues" dxfId="0" priority="3729"/>
    <cfRule type="duplicateValues" dxfId="0" priority="3730"/>
    <cfRule type="duplicateValues" dxfId="0" priority="3731"/>
    <cfRule type="duplicateValues" dxfId="0" priority="3732"/>
    <cfRule type="duplicateValues" dxfId="0" priority="3733"/>
    <cfRule type="duplicateValues" dxfId="0" priority="3734"/>
    <cfRule type="duplicateValues" dxfId="0" priority="3735"/>
    <cfRule type="duplicateValues" dxfId="0" priority="3736"/>
    <cfRule type="duplicateValues" dxfId="0" priority="3737"/>
    <cfRule type="duplicateValues" dxfId="0" priority="3738"/>
    <cfRule type="duplicateValues" dxfId="0" priority="3739"/>
    <cfRule type="duplicateValues" dxfId="0" priority="3740"/>
    <cfRule type="duplicateValues" dxfId="0" priority="3741"/>
    <cfRule type="duplicateValues" dxfId="0" priority="3742"/>
    <cfRule type="duplicateValues" dxfId="0" priority="3743"/>
    <cfRule type="duplicateValues" dxfId="0" priority="3744"/>
    <cfRule type="duplicateValues" dxfId="0" priority="3745"/>
    <cfRule type="duplicateValues" dxfId="0" priority="3746"/>
    <cfRule type="duplicateValues" dxfId="0" priority="3747"/>
    <cfRule type="duplicateValues" dxfId="0" priority="3748"/>
    <cfRule type="duplicateValues" dxfId="0" priority="3749"/>
    <cfRule type="duplicateValues" dxfId="0" priority="3750"/>
    <cfRule type="duplicateValues" dxfId="0" priority="3751"/>
    <cfRule type="duplicateValues" dxfId="0" priority="3752"/>
    <cfRule type="duplicateValues" dxfId="0" priority="3753"/>
    <cfRule type="duplicateValues" dxfId="1" priority="3754"/>
    <cfRule type="duplicateValues" dxfId="0" priority="3755"/>
    <cfRule type="duplicateValues" dxfId="0" priority="3756"/>
    <cfRule type="duplicateValues" dxfId="0" priority="3757"/>
    <cfRule type="duplicateValues" dxfId="0" priority="3758"/>
    <cfRule type="duplicateValues" dxfId="0" priority="3759"/>
    <cfRule type="duplicateValues" dxfId="0" priority="3760"/>
    <cfRule type="duplicateValues" dxfId="0" priority="3761"/>
    <cfRule type="duplicateValues" dxfId="0" priority="3762"/>
    <cfRule type="duplicateValues" dxfId="0" priority="3763"/>
    <cfRule type="duplicateValues" dxfId="0" priority="3764"/>
    <cfRule type="duplicateValues" dxfId="0" priority="3765"/>
    <cfRule type="duplicateValues" dxfId="0" priority="3766"/>
    <cfRule type="duplicateValues" dxfId="0" priority="3767"/>
    <cfRule type="duplicateValues" dxfId="0" priority="3768"/>
    <cfRule type="duplicateValues" dxfId="0" priority="3769"/>
    <cfRule type="duplicateValues" dxfId="0" priority="3770"/>
    <cfRule type="duplicateValues" dxfId="2" priority="3771"/>
    <cfRule type="duplicateValues" dxfId="0" priority="3772"/>
    <cfRule type="duplicateValues" dxfId="0" priority="3773"/>
  </conditionalFormatting>
  <conditionalFormatting sqref="I235"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1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2" priority="978"/>
    <cfRule type="duplicateValues" dxfId="0" priority="979"/>
    <cfRule type="duplicateValues" dxfId="0" priority="980"/>
  </conditionalFormatting>
  <conditionalFormatting sqref="B236">
    <cfRule type="duplicateValues" dxfId="0" priority="2941"/>
    <cfRule type="duplicateValues" dxfId="0" priority="2942"/>
    <cfRule type="duplicateValues" dxfId="0" priority="2943"/>
    <cfRule type="duplicateValues" dxfId="0" priority="2944"/>
    <cfRule type="duplicateValues" dxfId="0" priority="2945"/>
    <cfRule type="duplicateValues" dxfId="0" priority="2946"/>
    <cfRule type="duplicateValues" dxfId="0" priority="2947"/>
    <cfRule type="duplicateValues" dxfId="0" priority="2948"/>
    <cfRule type="duplicateValues" dxfId="0" priority="2949"/>
    <cfRule type="duplicateValues" dxfId="0" priority="2950"/>
    <cfRule type="duplicateValues" dxfId="0" priority="2951"/>
    <cfRule type="duplicateValues" dxfId="0" priority="2952"/>
    <cfRule type="duplicateValues" dxfId="0" priority="2953"/>
    <cfRule type="duplicateValues" dxfId="0" priority="2954"/>
    <cfRule type="duplicateValues" dxfId="0" priority="2955"/>
    <cfRule type="duplicateValues" dxfId="0" priority="2956"/>
    <cfRule type="duplicateValues" dxfId="0" priority="2957"/>
    <cfRule type="duplicateValues" dxfId="0" priority="2958"/>
    <cfRule type="duplicateValues" dxfId="0" priority="2959"/>
    <cfRule type="duplicateValues" dxfId="0" priority="2960"/>
    <cfRule type="duplicateValues" dxfId="0" priority="2961"/>
    <cfRule type="duplicateValues" dxfId="0" priority="2962"/>
    <cfRule type="duplicateValues" dxfId="0" priority="2963"/>
    <cfRule type="duplicateValues" dxfId="0" priority="2964"/>
    <cfRule type="duplicateValues" dxfId="0" priority="2965"/>
    <cfRule type="duplicateValues" dxfId="0" priority="2966"/>
    <cfRule type="duplicateValues" dxfId="0" priority="2967"/>
    <cfRule type="duplicateValues" dxfId="0" priority="2968"/>
    <cfRule type="duplicateValues" dxfId="0" priority="2969"/>
    <cfRule type="duplicateValues" dxfId="1" priority="2970"/>
    <cfRule type="duplicateValues" dxfId="0" priority="2971"/>
    <cfRule type="duplicateValues" dxfId="0" priority="2972"/>
    <cfRule type="duplicateValues" dxfId="0" priority="2973"/>
    <cfRule type="duplicateValues" dxfId="0" priority="2974"/>
    <cfRule type="duplicateValues" dxfId="0" priority="2975"/>
    <cfRule type="duplicateValues" dxfId="0" priority="2976"/>
    <cfRule type="duplicateValues" dxfId="0" priority="2977"/>
    <cfRule type="duplicateValues" dxfId="0" priority="2978"/>
    <cfRule type="duplicateValues" dxfId="0" priority="2979"/>
    <cfRule type="duplicateValues" dxfId="0" priority="2980"/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2986"/>
    <cfRule type="duplicateValues" dxfId="2" priority="2987"/>
    <cfRule type="duplicateValues" dxfId="0" priority="2988"/>
    <cfRule type="duplicateValues" dxfId="0" priority="2989"/>
  </conditionalFormatting>
  <conditionalFormatting sqref="C236">
    <cfRule type="duplicateValues" dxfId="0" priority="2990"/>
    <cfRule type="duplicateValues" dxfId="0" priority="2991"/>
    <cfRule type="duplicateValues" dxfId="0" priority="2992"/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  <cfRule type="duplicateValues" dxfId="0" priority="3012"/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1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  <cfRule type="duplicateValues" dxfId="0" priority="3029"/>
    <cfRule type="duplicateValues" dxfId="0" priority="3030"/>
    <cfRule type="duplicateValues" dxfId="0" priority="3031"/>
    <cfRule type="duplicateValues" dxfId="0" priority="3032"/>
    <cfRule type="duplicateValues" dxfId="0" priority="3033"/>
    <cfRule type="duplicateValues" dxfId="0" priority="3034"/>
    <cfRule type="duplicateValues" dxfId="0" priority="3035"/>
    <cfRule type="duplicateValues" dxfId="2" priority="3036"/>
    <cfRule type="duplicateValues" dxfId="0" priority="3037"/>
    <cfRule type="duplicateValues" dxfId="0" priority="3038"/>
  </conditionalFormatting>
  <conditionalFormatting sqref="I236"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1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2" priority="488"/>
    <cfRule type="duplicateValues" dxfId="0" priority="489"/>
    <cfRule type="duplicateValues" dxfId="0" priority="490"/>
  </conditionalFormatting>
  <conditionalFormatting sqref="B241"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1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  <cfRule type="duplicateValues" dxfId="0" priority="2878"/>
    <cfRule type="duplicateValues" dxfId="0" priority="2879"/>
    <cfRule type="duplicateValues" dxfId="0" priority="2880"/>
    <cfRule type="duplicateValues" dxfId="0" priority="2881"/>
    <cfRule type="duplicateValues" dxfId="0" priority="2882"/>
    <cfRule type="duplicateValues" dxfId="0" priority="2883"/>
    <cfRule type="duplicateValues" dxfId="0" priority="2884"/>
    <cfRule type="duplicateValues" dxfId="0" priority="2885"/>
    <cfRule type="duplicateValues" dxfId="0" priority="2886"/>
    <cfRule type="duplicateValues" dxfId="0" priority="2887"/>
    <cfRule type="duplicateValues" dxfId="0" priority="2888"/>
    <cfRule type="duplicateValues" dxfId="2" priority="2889"/>
    <cfRule type="duplicateValues" dxfId="0" priority="2890"/>
    <cfRule type="duplicateValues" dxfId="0" priority="2891"/>
  </conditionalFormatting>
  <conditionalFormatting sqref="C241">
    <cfRule type="duplicateValues" dxfId="0" priority="2892"/>
    <cfRule type="duplicateValues" dxfId="0" priority="2893"/>
    <cfRule type="duplicateValues" dxfId="0" priority="2894"/>
    <cfRule type="duplicateValues" dxfId="0" priority="2895"/>
    <cfRule type="duplicateValues" dxfId="0" priority="2896"/>
    <cfRule type="duplicateValues" dxfId="0" priority="2897"/>
    <cfRule type="duplicateValues" dxfId="0" priority="2898"/>
    <cfRule type="duplicateValues" dxfId="0" priority="2899"/>
    <cfRule type="duplicateValues" dxfId="0" priority="2900"/>
    <cfRule type="duplicateValues" dxfId="0" priority="2901"/>
    <cfRule type="duplicateValues" dxfId="0" priority="2902"/>
    <cfRule type="duplicateValues" dxfId="0" priority="2903"/>
    <cfRule type="duplicateValues" dxfId="0" priority="2904"/>
    <cfRule type="duplicateValues" dxfId="0" priority="2905"/>
    <cfRule type="duplicateValues" dxfId="0" priority="2906"/>
    <cfRule type="duplicateValues" dxfId="0" priority="2907"/>
    <cfRule type="duplicateValues" dxfId="0" priority="2908"/>
    <cfRule type="duplicateValues" dxfId="0" priority="2909"/>
    <cfRule type="duplicateValues" dxfId="0" priority="2910"/>
    <cfRule type="duplicateValues" dxfId="0" priority="2911"/>
    <cfRule type="duplicateValues" dxfId="0" priority="2912"/>
    <cfRule type="duplicateValues" dxfId="0" priority="2913"/>
    <cfRule type="duplicateValues" dxfId="0" priority="2914"/>
    <cfRule type="duplicateValues" dxfId="0" priority="2915"/>
    <cfRule type="duplicateValues" dxfId="0" priority="2916"/>
    <cfRule type="duplicateValues" dxfId="0" priority="2917"/>
    <cfRule type="duplicateValues" dxfId="0" priority="2918"/>
    <cfRule type="duplicateValues" dxfId="0" priority="2919"/>
    <cfRule type="duplicateValues" dxfId="0" priority="2920"/>
    <cfRule type="duplicateValues" dxfId="1" priority="2921"/>
    <cfRule type="duplicateValues" dxfId="0" priority="2922"/>
    <cfRule type="duplicateValues" dxfId="0" priority="2923"/>
    <cfRule type="duplicateValues" dxfId="0" priority="2924"/>
    <cfRule type="duplicateValues" dxfId="0" priority="2925"/>
    <cfRule type="duplicateValues" dxfId="0" priority="2926"/>
    <cfRule type="duplicateValues" dxfId="0" priority="2927"/>
    <cfRule type="duplicateValues" dxfId="0" priority="2928"/>
    <cfRule type="duplicateValues" dxfId="0" priority="2929"/>
    <cfRule type="duplicateValues" dxfId="0" priority="2930"/>
    <cfRule type="duplicateValues" dxfId="0" priority="2931"/>
    <cfRule type="duplicateValues" dxfId="0" priority="2932"/>
    <cfRule type="duplicateValues" dxfId="0" priority="2933"/>
    <cfRule type="duplicateValues" dxfId="0" priority="2934"/>
    <cfRule type="duplicateValues" dxfId="0" priority="2935"/>
    <cfRule type="duplicateValues" dxfId="0" priority="2936"/>
    <cfRule type="duplicateValues" dxfId="0" priority="2937"/>
    <cfRule type="duplicateValues" dxfId="2" priority="2938"/>
    <cfRule type="duplicateValues" dxfId="0" priority="2939"/>
    <cfRule type="duplicateValues" dxfId="0" priority="2940"/>
  </conditionalFormatting>
  <conditionalFormatting sqref="I241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1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2" priority="439"/>
    <cfRule type="duplicateValues" dxfId="0" priority="440"/>
    <cfRule type="duplicateValues" dxfId="0" priority="441"/>
  </conditionalFormatting>
  <conditionalFormatting sqref="C244">
    <cfRule type="duplicateValues" dxfId="0" priority="3529"/>
    <cfRule type="duplicateValues" dxfId="0" priority="3530"/>
    <cfRule type="duplicateValues" dxfId="0" priority="3531"/>
    <cfRule type="duplicateValues" dxfId="0" priority="3532"/>
    <cfRule type="duplicateValues" dxfId="0" priority="3533"/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/>
    <cfRule type="duplicateValues" dxfId="0" priority="3543"/>
    <cfRule type="duplicateValues" dxfId="0" priority="3544"/>
    <cfRule type="duplicateValues" dxfId="0" priority="3545"/>
    <cfRule type="duplicateValues" dxfId="0" priority="3546"/>
    <cfRule type="duplicateValues" dxfId="0" priority="3547"/>
    <cfRule type="duplicateValues" dxfId="0" priority="3548"/>
    <cfRule type="duplicateValues" dxfId="0" priority="3549"/>
    <cfRule type="duplicateValues" dxfId="0" priority="3550"/>
    <cfRule type="duplicateValues" dxfId="0" priority="3551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1" priority="3558"/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  <cfRule type="duplicateValues" dxfId="0" priority="3565"/>
    <cfRule type="duplicateValues" dxfId="0" priority="3566"/>
    <cfRule type="duplicateValues" dxfId="0" priority="3567"/>
    <cfRule type="duplicateValues" dxfId="0" priority="3568"/>
    <cfRule type="duplicateValues" dxfId="0" priority="3569"/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  <cfRule type="duplicateValues" dxfId="2" priority="3575"/>
    <cfRule type="duplicateValues" dxfId="0" priority="3576"/>
    <cfRule type="duplicateValues" dxfId="0" priority="3577"/>
  </conditionalFormatting>
  <conditionalFormatting sqref="I244"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1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2" priority="880"/>
    <cfRule type="duplicateValues" dxfId="0" priority="881"/>
    <cfRule type="duplicateValues" dxfId="0" priority="882"/>
  </conditionalFormatting>
  <conditionalFormatting sqref="B247"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  <cfRule type="duplicateValues" dxfId="0" priority="3445"/>
    <cfRule type="duplicateValues" dxfId="0" priority="3446"/>
    <cfRule type="duplicateValues" dxfId="0" priority="3447"/>
    <cfRule type="duplicateValues" dxfId="0" priority="3448"/>
    <cfRule type="duplicateValues" dxfId="0" priority="3449"/>
    <cfRule type="duplicateValues" dxfId="0" priority="3450"/>
    <cfRule type="duplicateValues" dxfId="0" priority="3451"/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56"/>
    <cfRule type="duplicateValues" dxfId="0" priority="3457"/>
    <cfRule type="duplicateValues" dxfId="0" priority="3458"/>
    <cfRule type="duplicateValues" dxfId="0" priority="3459"/>
    <cfRule type="duplicateValues" dxfId="1" priority="3460"/>
    <cfRule type="duplicateValues" dxfId="0" priority="3461"/>
    <cfRule type="duplicateValues" dxfId="0" priority="3462"/>
    <cfRule type="duplicateValues" dxfId="0" priority="3463"/>
    <cfRule type="duplicateValues" dxfId="0" priority="3464"/>
    <cfRule type="duplicateValues" dxfId="0" priority="3465"/>
    <cfRule type="duplicateValues" dxfId="0" priority="3466"/>
    <cfRule type="duplicateValues" dxfId="0" priority="3467"/>
    <cfRule type="duplicateValues" dxfId="0" priority="3468"/>
    <cfRule type="duplicateValues" dxfId="0" priority="3469"/>
    <cfRule type="duplicateValues" dxfId="0" priority="3470"/>
    <cfRule type="duplicateValues" dxfId="0" priority="3471"/>
    <cfRule type="duplicateValues" dxfId="0" priority="3472"/>
    <cfRule type="duplicateValues" dxfId="0" priority="3473"/>
    <cfRule type="duplicateValues" dxfId="0" priority="3474"/>
    <cfRule type="duplicateValues" dxfId="0" priority="3475"/>
    <cfRule type="duplicateValues" dxfId="0" priority="3476"/>
    <cfRule type="duplicateValues" dxfId="2" priority="3477"/>
    <cfRule type="duplicateValues" dxfId="0" priority="3478"/>
    <cfRule type="duplicateValues" dxfId="0" priority="3479"/>
  </conditionalFormatting>
  <conditionalFormatting sqref="C247">
    <cfRule type="duplicateValues" dxfId="0" priority="3480"/>
    <cfRule type="duplicateValues" dxfId="0" priority="3481"/>
    <cfRule type="duplicateValues" dxfId="0" priority="3482"/>
    <cfRule type="duplicateValues" dxfId="0" priority="3483"/>
    <cfRule type="duplicateValues" dxfId="0" priority="3484"/>
    <cfRule type="duplicateValues" dxfId="0" priority="3485"/>
    <cfRule type="duplicateValues" dxfId="0" priority="3486"/>
    <cfRule type="duplicateValues" dxfId="0" priority="3487"/>
    <cfRule type="duplicateValues" dxfId="0" priority="3488"/>
    <cfRule type="duplicateValues" dxfId="0" priority="3489"/>
    <cfRule type="duplicateValues" dxfId="0" priority="3490"/>
    <cfRule type="duplicateValues" dxfId="0" priority="3491"/>
    <cfRule type="duplicateValues" dxfId="0" priority="3492"/>
    <cfRule type="duplicateValues" dxfId="0" priority="3493"/>
    <cfRule type="duplicateValues" dxfId="0" priority="3494"/>
    <cfRule type="duplicateValues" dxfId="0" priority="3495"/>
    <cfRule type="duplicateValues" dxfId="0" priority="3496"/>
    <cfRule type="duplicateValues" dxfId="0" priority="3497"/>
    <cfRule type="duplicateValues" dxfId="0" priority="3498"/>
    <cfRule type="duplicateValues" dxfId="0" priority="3499"/>
    <cfRule type="duplicateValues" dxfId="0" priority="3500"/>
    <cfRule type="duplicateValues" dxfId="0" priority="3501"/>
    <cfRule type="duplicateValues" dxfId="0" priority="3502"/>
    <cfRule type="duplicateValues" dxfId="0" priority="3503"/>
    <cfRule type="duplicateValues" dxfId="0" priority="3504"/>
    <cfRule type="duplicateValues" dxfId="0" priority="3505"/>
    <cfRule type="duplicateValues" dxfId="0" priority="3506"/>
    <cfRule type="duplicateValues" dxfId="0" priority="3507"/>
    <cfRule type="duplicateValues" dxfId="0" priority="3508"/>
    <cfRule type="duplicateValues" dxfId="1" priority="3509"/>
    <cfRule type="duplicateValues" dxfId="0" priority="3510"/>
    <cfRule type="duplicateValues" dxfId="0" priority="3511"/>
    <cfRule type="duplicateValues" dxfId="0" priority="3512"/>
    <cfRule type="duplicateValues" dxfId="0" priority="3513"/>
    <cfRule type="duplicateValues" dxfId="0" priority="3514"/>
    <cfRule type="duplicateValues" dxfId="0" priority="3515"/>
    <cfRule type="duplicateValues" dxfId="0" priority="3516"/>
    <cfRule type="duplicateValues" dxfId="0" priority="3517"/>
    <cfRule type="duplicateValues" dxfId="0" priority="3518"/>
    <cfRule type="duplicateValues" dxfId="0" priority="3519"/>
    <cfRule type="duplicateValues" dxfId="0" priority="3520"/>
    <cfRule type="duplicateValues" dxfId="0" priority="3521"/>
    <cfRule type="duplicateValues" dxfId="0" priority="3522"/>
    <cfRule type="duplicateValues" dxfId="0" priority="3523"/>
    <cfRule type="duplicateValues" dxfId="0" priority="3524"/>
    <cfRule type="duplicateValues" dxfId="0" priority="3525"/>
    <cfRule type="duplicateValues" dxfId="2" priority="3526"/>
    <cfRule type="duplicateValues" dxfId="0" priority="3527"/>
    <cfRule type="duplicateValues" dxfId="0" priority="3528"/>
  </conditionalFormatting>
  <conditionalFormatting sqref="I247"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1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2" priority="831"/>
    <cfRule type="duplicateValues" dxfId="0" priority="832"/>
    <cfRule type="duplicateValues" dxfId="0" priority="833"/>
  </conditionalFormatting>
  <conditionalFormatting sqref="C251">
    <cfRule type="duplicateValues" dxfId="0" priority="3382"/>
    <cfRule type="duplicateValues" dxfId="0" priority="3383"/>
    <cfRule type="duplicateValues" dxfId="0" priority="3384"/>
    <cfRule type="duplicateValues" dxfId="0" priority="3385"/>
    <cfRule type="duplicateValues" dxfId="0" priority="3386"/>
    <cfRule type="duplicateValues" dxfId="0" priority="3387"/>
    <cfRule type="duplicateValues" dxfId="0" priority="3388"/>
    <cfRule type="duplicateValues" dxfId="0" priority="3389"/>
    <cfRule type="duplicateValues" dxfId="0" priority="3390"/>
    <cfRule type="duplicateValues" dxfId="0" priority="3391"/>
    <cfRule type="duplicateValues" dxfId="0" priority="3392"/>
    <cfRule type="duplicateValues" dxfId="0" priority="3393"/>
    <cfRule type="duplicateValues" dxfId="0" priority="3394"/>
    <cfRule type="duplicateValues" dxfId="0" priority="3395"/>
    <cfRule type="duplicateValues" dxfId="0" priority="3396"/>
    <cfRule type="duplicateValues" dxfId="0" priority="3397"/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  <cfRule type="duplicateValues" dxfId="0" priority="3404"/>
    <cfRule type="duplicateValues" dxfId="0" priority="3405"/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1" priority="3411"/>
    <cfRule type="duplicateValues" dxfId="0" priority="3412"/>
    <cfRule type="duplicateValues" dxfId="0" priority="3413"/>
    <cfRule type="duplicateValues" dxfId="0" priority="3414"/>
    <cfRule type="duplicateValues" dxfId="0" priority="3415"/>
    <cfRule type="duplicateValues" dxfId="0" priority="3416"/>
    <cfRule type="duplicateValues" dxfId="0" priority="3417"/>
    <cfRule type="duplicateValues" dxfId="0" priority="3418"/>
    <cfRule type="duplicateValues" dxfId="0" priority="3419"/>
    <cfRule type="duplicateValues" dxfId="0" priority="3420"/>
    <cfRule type="duplicateValues" dxfId="0" priority="3421"/>
    <cfRule type="duplicateValues" dxfId="0" priority="3422"/>
    <cfRule type="duplicateValues" dxfId="0" priority="3423"/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2" priority="3428"/>
    <cfRule type="duplicateValues" dxfId="0" priority="3429"/>
    <cfRule type="duplicateValues" dxfId="0" priority="3430"/>
  </conditionalFormatting>
  <conditionalFormatting sqref="I251"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1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2" priority="782"/>
    <cfRule type="duplicateValues" dxfId="0" priority="783"/>
    <cfRule type="duplicateValues" dxfId="0" priority="784"/>
  </conditionalFormatting>
  <conditionalFormatting sqref="C259">
    <cfRule type="duplicateValues" dxfId="0" priority="3333"/>
    <cfRule type="duplicateValues" dxfId="0" priority="3334"/>
    <cfRule type="duplicateValues" dxfId="0" priority="3335"/>
    <cfRule type="duplicateValues" dxfId="0" priority="3336"/>
    <cfRule type="duplicateValues" dxfId="0" priority="3337"/>
    <cfRule type="duplicateValues" dxfId="0" priority="3338"/>
    <cfRule type="duplicateValues" dxfId="0" priority="3339"/>
    <cfRule type="duplicateValues" dxfId="0" priority="3340"/>
    <cfRule type="duplicateValues" dxfId="0" priority="3341"/>
    <cfRule type="duplicateValues" dxfId="0" priority="3342"/>
    <cfRule type="duplicateValues" dxfId="0" priority="3343"/>
    <cfRule type="duplicateValues" dxfId="0" priority="3344"/>
    <cfRule type="duplicateValues" dxfId="0" priority="3345"/>
    <cfRule type="duplicateValues" dxfId="0" priority="3346"/>
    <cfRule type="duplicateValues" dxfId="0" priority="3347"/>
    <cfRule type="duplicateValues" dxfId="0" priority="3348"/>
    <cfRule type="duplicateValues" dxfId="0" priority="3349"/>
    <cfRule type="duplicateValues" dxfId="0" priority="3350"/>
    <cfRule type="duplicateValues" dxfId="0" priority="3351"/>
    <cfRule type="duplicateValues" dxfId="0" priority="3352"/>
    <cfRule type="duplicateValues" dxfId="0" priority="3353"/>
    <cfRule type="duplicateValues" dxfId="0" priority="3354"/>
    <cfRule type="duplicateValues" dxfId="0" priority="3355"/>
    <cfRule type="duplicateValues" dxfId="0" priority="3356"/>
    <cfRule type="duplicateValues" dxfId="0" priority="3357"/>
    <cfRule type="duplicateValues" dxfId="0" priority="3358"/>
    <cfRule type="duplicateValues" dxfId="0" priority="3359"/>
    <cfRule type="duplicateValues" dxfId="0" priority="3360"/>
    <cfRule type="duplicateValues" dxfId="0" priority="3361"/>
    <cfRule type="duplicateValues" dxfId="1" priority="3362"/>
    <cfRule type="duplicateValues" dxfId="0" priority="3363"/>
    <cfRule type="duplicateValues" dxfId="0" priority="3364"/>
    <cfRule type="duplicateValues" dxfId="0" priority="3365"/>
    <cfRule type="duplicateValues" dxfId="0" priority="3366"/>
    <cfRule type="duplicateValues" dxfId="0" priority="3367"/>
    <cfRule type="duplicateValues" dxfId="0" priority="3368"/>
    <cfRule type="duplicateValues" dxfId="0" priority="3369"/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  <cfRule type="duplicateValues" dxfId="0" priority="3375"/>
    <cfRule type="duplicateValues" dxfId="0" priority="3376"/>
    <cfRule type="duplicateValues" dxfId="0" priority="3377"/>
    <cfRule type="duplicateValues" dxfId="0" priority="3378"/>
    <cfRule type="duplicateValues" dxfId="2" priority="3379"/>
    <cfRule type="duplicateValues" dxfId="0" priority="3380"/>
    <cfRule type="duplicateValues" dxfId="0" priority="3381"/>
  </conditionalFormatting>
  <conditionalFormatting sqref="I259"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1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2" priority="733"/>
    <cfRule type="duplicateValues" dxfId="0" priority="734"/>
    <cfRule type="duplicateValues" dxfId="0" priority="735"/>
  </conditionalFormatting>
  <conditionalFormatting sqref="B266"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  <cfRule type="duplicateValues" dxfId="0" priority="3250"/>
    <cfRule type="duplicateValues" dxfId="0" priority="3251"/>
    <cfRule type="duplicateValues" dxfId="0" priority="3252"/>
    <cfRule type="duplicateValues" dxfId="0" priority="3253"/>
    <cfRule type="duplicateValues" dxfId="0" priority="3254"/>
    <cfRule type="duplicateValues" dxfId="0" priority="3255"/>
    <cfRule type="duplicateValues" dxfId="0" priority="3256"/>
    <cfRule type="duplicateValues" dxfId="0" priority="3257"/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  <cfRule type="duplicateValues" dxfId="1" priority="3264"/>
    <cfRule type="duplicateValues" dxfId="0" priority="3265"/>
    <cfRule type="duplicateValues" dxfId="0" priority="3266"/>
    <cfRule type="duplicateValues" dxfId="0" priority="3267"/>
    <cfRule type="duplicateValues" dxfId="0" priority="3268"/>
    <cfRule type="duplicateValues" dxfId="0" priority="3269"/>
    <cfRule type="duplicateValues" dxfId="0" priority="3270"/>
    <cfRule type="duplicateValues" dxfId="0" priority="3271"/>
    <cfRule type="duplicateValues" dxfId="0" priority="3272"/>
    <cfRule type="duplicateValues" dxfId="0" priority="3273"/>
    <cfRule type="duplicateValues" dxfId="0" priority="3274"/>
    <cfRule type="duplicateValues" dxfId="0" priority="3275"/>
    <cfRule type="duplicateValues" dxfId="0" priority="3276"/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2" priority="3281"/>
    <cfRule type="duplicateValues" dxfId="0" priority="3282"/>
    <cfRule type="duplicateValues" dxfId="0" priority="3283"/>
  </conditionalFormatting>
  <conditionalFormatting sqref="C266">
    <cfRule type="duplicateValues" dxfId="0" priority="3284"/>
    <cfRule type="duplicateValues" dxfId="0" priority="3285"/>
    <cfRule type="duplicateValues" dxfId="0" priority="3286"/>
    <cfRule type="duplicateValues" dxfId="0" priority="3287"/>
    <cfRule type="duplicateValues" dxfId="0" priority="3288"/>
    <cfRule type="duplicateValues" dxfId="0" priority="3289"/>
    <cfRule type="duplicateValues" dxfId="0" priority="3290"/>
    <cfRule type="duplicateValues" dxfId="0" priority="3291"/>
    <cfRule type="duplicateValues" dxfId="0" priority="3292"/>
    <cfRule type="duplicateValues" dxfId="0" priority="3293"/>
    <cfRule type="duplicateValues" dxfId="0" priority="3294"/>
    <cfRule type="duplicateValues" dxfId="0" priority="3295"/>
    <cfRule type="duplicateValues" dxfId="0" priority="3296"/>
    <cfRule type="duplicateValues" dxfId="0" priority="3297"/>
    <cfRule type="duplicateValues" dxfId="0" priority="3298"/>
    <cfRule type="duplicateValues" dxfId="0" priority="3299"/>
    <cfRule type="duplicateValues" dxfId="0" priority="3300"/>
    <cfRule type="duplicateValues" dxfId="0" priority="3301"/>
    <cfRule type="duplicateValues" dxfId="0" priority="3302"/>
    <cfRule type="duplicateValues" dxfId="0" priority="3303"/>
    <cfRule type="duplicateValues" dxfId="0" priority="3304"/>
    <cfRule type="duplicateValues" dxfId="0" priority="3305"/>
    <cfRule type="duplicateValues" dxfId="0" priority="3306"/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  <cfRule type="duplicateValues" dxfId="1" priority="3313"/>
    <cfRule type="duplicateValues" dxfId="0" priority="3314"/>
    <cfRule type="duplicateValues" dxfId="0" priority="3315"/>
    <cfRule type="duplicateValues" dxfId="0" priority="3316"/>
    <cfRule type="duplicateValues" dxfId="0" priority="3317"/>
    <cfRule type="duplicateValues" dxfId="0" priority="3318"/>
    <cfRule type="duplicateValues" dxfId="0" priority="3319"/>
    <cfRule type="duplicateValues" dxfId="0" priority="3320"/>
    <cfRule type="duplicateValues" dxfId="0" priority="3321"/>
    <cfRule type="duplicateValues" dxfId="0" priority="3322"/>
    <cfRule type="duplicateValues" dxfId="0" priority="3323"/>
    <cfRule type="duplicateValues" dxfId="0" priority="3324"/>
    <cfRule type="duplicateValues" dxfId="0" priority="3325"/>
    <cfRule type="duplicateValues" dxfId="0" priority="3326"/>
    <cfRule type="duplicateValues" dxfId="0" priority="3327"/>
    <cfRule type="duplicateValues" dxfId="0" priority="3328"/>
    <cfRule type="duplicateValues" dxfId="0" priority="3329"/>
    <cfRule type="duplicateValues" dxfId="2" priority="3330"/>
    <cfRule type="duplicateValues" dxfId="0" priority="3331"/>
    <cfRule type="duplicateValues" dxfId="0" priority="3332"/>
  </conditionalFormatting>
  <conditionalFormatting sqref="I266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1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2" priority="684"/>
    <cfRule type="duplicateValues" dxfId="0" priority="685"/>
    <cfRule type="duplicateValues" dxfId="0" priority="686"/>
  </conditionalFormatting>
  <conditionalFormatting sqref="I267"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1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2" priority="635"/>
    <cfRule type="duplicateValues" dxfId="0" priority="636"/>
    <cfRule type="duplicateValues" dxfId="0" priority="637"/>
  </conditionalFormatting>
  <conditionalFormatting sqref="C269"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1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2" priority="3134"/>
    <cfRule type="duplicateValues" dxfId="0" priority="3135"/>
    <cfRule type="duplicateValues" dxfId="0" priority="3136"/>
  </conditionalFormatting>
  <conditionalFormatting sqref="D269">
    <cfRule type="duplicateValues" dxfId="0" priority="2307"/>
    <cfRule type="duplicateValues" dxfId="0" priority="2311"/>
    <cfRule type="duplicateValues" dxfId="0" priority="2315"/>
    <cfRule type="duplicateValues" dxfId="0" priority="2319"/>
    <cfRule type="duplicateValues" dxfId="0" priority="2323"/>
    <cfRule type="duplicateValues" dxfId="0" priority="2327"/>
    <cfRule type="duplicateValues" dxfId="0" priority="2331"/>
    <cfRule type="duplicateValues" dxfId="0" priority="2335"/>
    <cfRule type="duplicateValues" dxfId="0" priority="2339"/>
    <cfRule type="duplicateValues" dxfId="0" priority="2343"/>
    <cfRule type="duplicateValues" dxfId="0" priority="2347"/>
    <cfRule type="duplicateValues" dxfId="0" priority="2351"/>
    <cfRule type="duplicateValues" dxfId="0" priority="2355"/>
    <cfRule type="duplicateValues" dxfId="0" priority="2359"/>
    <cfRule type="duplicateValues" dxfId="0" priority="2363"/>
    <cfRule type="duplicateValues" dxfId="0" priority="2367"/>
    <cfRule type="duplicateValues" dxfId="0" priority="2371"/>
    <cfRule type="duplicateValues" dxfId="0" priority="2375"/>
    <cfRule type="duplicateValues" dxfId="0" priority="2379"/>
    <cfRule type="duplicateValues" dxfId="0" priority="2383"/>
    <cfRule type="duplicateValues" dxfId="0" priority="2387"/>
    <cfRule type="duplicateValues" dxfId="0" priority="2391"/>
    <cfRule type="duplicateValues" dxfId="0" priority="2395"/>
    <cfRule type="duplicateValues" dxfId="0" priority="2399"/>
    <cfRule type="duplicateValues" dxfId="0" priority="2403"/>
    <cfRule type="duplicateValues" dxfId="0" priority="2407"/>
    <cfRule type="duplicateValues" dxfId="0" priority="2411"/>
    <cfRule type="duplicateValues" dxfId="0" priority="2415"/>
    <cfRule type="duplicateValues" dxfId="0" priority="2419"/>
    <cfRule type="duplicateValues" dxfId="1" priority="2423"/>
    <cfRule type="duplicateValues" dxfId="0" priority="2427"/>
    <cfRule type="duplicateValues" dxfId="0" priority="2431"/>
    <cfRule type="duplicateValues" dxfId="0" priority="2435"/>
    <cfRule type="duplicateValues" dxfId="0" priority="2439"/>
    <cfRule type="duplicateValues" dxfId="0" priority="2443"/>
    <cfRule type="duplicateValues" dxfId="0" priority="2447"/>
    <cfRule type="duplicateValues" dxfId="0" priority="2451"/>
    <cfRule type="duplicateValues" dxfId="0" priority="2455"/>
    <cfRule type="duplicateValues" dxfId="0" priority="2459"/>
    <cfRule type="duplicateValues" dxfId="0" priority="2463"/>
    <cfRule type="duplicateValues" dxfId="0" priority="2467"/>
    <cfRule type="duplicateValues" dxfId="0" priority="2471"/>
    <cfRule type="duplicateValues" dxfId="0" priority="2475"/>
    <cfRule type="duplicateValues" dxfId="0" priority="2479"/>
    <cfRule type="duplicateValues" dxfId="0" priority="2483"/>
    <cfRule type="duplicateValues" dxfId="0" priority="2487"/>
    <cfRule type="duplicateValues" dxfId="2" priority="2491"/>
    <cfRule type="duplicateValues" dxfId="0" priority="2495"/>
    <cfRule type="duplicateValues" dxfId="0" priority="2499"/>
  </conditionalFormatting>
  <conditionalFormatting sqref="E269">
    <cfRule type="duplicateValues" dxfId="0" priority="2306"/>
    <cfRule type="duplicateValues" dxfId="0" priority="2310"/>
    <cfRule type="duplicateValues" dxfId="0" priority="2314"/>
    <cfRule type="duplicateValues" dxfId="0" priority="2318"/>
    <cfRule type="duplicateValues" dxfId="0" priority="2322"/>
    <cfRule type="duplicateValues" dxfId="0" priority="2326"/>
    <cfRule type="duplicateValues" dxfId="0" priority="2330"/>
    <cfRule type="duplicateValues" dxfId="0" priority="2334"/>
    <cfRule type="duplicateValues" dxfId="0" priority="2338"/>
    <cfRule type="duplicateValues" dxfId="0" priority="2342"/>
    <cfRule type="duplicateValues" dxfId="0" priority="2346"/>
    <cfRule type="duplicateValues" dxfId="0" priority="2350"/>
    <cfRule type="duplicateValues" dxfId="0" priority="2354"/>
    <cfRule type="duplicateValues" dxfId="0" priority="2358"/>
    <cfRule type="duplicateValues" dxfId="0" priority="2362"/>
    <cfRule type="duplicateValues" dxfId="0" priority="2366"/>
    <cfRule type="duplicateValues" dxfId="0" priority="2370"/>
    <cfRule type="duplicateValues" dxfId="0" priority="2374"/>
    <cfRule type="duplicateValues" dxfId="0" priority="2378"/>
    <cfRule type="duplicateValues" dxfId="0" priority="2382"/>
    <cfRule type="duplicateValues" dxfId="0" priority="2386"/>
    <cfRule type="duplicateValues" dxfId="0" priority="2390"/>
    <cfRule type="duplicateValues" dxfId="0" priority="2394"/>
    <cfRule type="duplicateValues" dxfId="0" priority="2398"/>
    <cfRule type="duplicateValues" dxfId="0" priority="2402"/>
    <cfRule type="duplicateValues" dxfId="0" priority="2406"/>
    <cfRule type="duplicateValues" dxfId="0" priority="2410"/>
    <cfRule type="duplicateValues" dxfId="0" priority="2414"/>
    <cfRule type="duplicateValues" dxfId="0" priority="2418"/>
    <cfRule type="duplicateValues" dxfId="1" priority="2422"/>
    <cfRule type="duplicateValues" dxfId="0" priority="2426"/>
    <cfRule type="duplicateValues" dxfId="0" priority="2430"/>
    <cfRule type="duplicateValues" dxfId="0" priority="2434"/>
    <cfRule type="duplicateValues" dxfId="0" priority="2438"/>
    <cfRule type="duplicateValues" dxfId="0" priority="2442"/>
    <cfRule type="duplicateValues" dxfId="0" priority="2446"/>
    <cfRule type="duplicateValues" dxfId="0" priority="2450"/>
    <cfRule type="duplicateValues" dxfId="0" priority="2454"/>
    <cfRule type="duplicateValues" dxfId="0" priority="2458"/>
    <cfRule type="duplicateValues" dxfId="0" priority="2462"/>
    <cfRule type="duplicateValues" dxfId="0" priority="2466"/>
    <cfRule type="duplicateValues" dxfId="0" priority="2470"/>
    <cfRule type="duplicateValues" dxfId="0" priority="2474"/>
    <cfRule type="duplicateValues" dxfId="0" priority="2478"/>
    <cfRule type="duplicateValues" dxfId="0" priority="2482"/>
    <cfRule type="duplicateValues" dxfId="0" priority="2486"/>
    <cfRule type="duplicateValues" dxfId="2" priority="2490"/>
    <cfRule type="duplicateValues" dxfId="0" priority="2494"/>
    <cfRule type="duplicateValues" dxfId="0" priority="2498"/>
  </conditionalFormatting>
  <conditionalFormatting sqref="F269">
    <cfRule type="duplicateValues" dxfId="0" priority="2305"/>
    <cfRule type="duplicateValues" dxfId="0" priority="2309"/>
    <cfRule type="duplicateValues" dxfId="0" priority="2313"/>
    <cfRule type="duplicateValues" dxfId="0" priority="2317"/>
    <cfRule type="duplicateValues" dxfId="0" priority="2321"/>
    <cfRule type="duplicateValues" dxfId="0" priority="2325"/>
    <cfRule type="duplicateValues" dxfId="0" priority="2329"/>
    <cfRule type="duplicateValues" dxfId="0" priority="2333"/>
    <cfRule type="duplicateValues" dxfId="0" priority="2337"/>
    <cfRule type="duplicateValues" dxfId="0" priority="2341"/>
    <cfRule type="duplicateValues" dxfId="0" priority="2345"/>
    <cfRule type="duplicateValues" dxfId="0" priority="2349"/>
    <cfRule type="duplicateValues" dxfId="0" priority="2353"/>
    <cfRule type="duplicateValues" dxfId="0" priority="2357"/>
    <cfRule type="duplicateValues" dxfId="0" priority="2361"/>
    <cfRule type="duplicateValues" dxfId="0" priority="2365"/>
    <cfRule type="duplicateValues" dxfId="0" priority="2369"/>
    <cfRule type="duplicateValues" dxfId="0" priority="2373"/>
    <cfRule type="duplicateValues" dxfId="0" priority="2377"/>
    <cfRule type="duplicateValues" dxfId="0" priority="2381"/>
    <cfRule type="duplicateValues" dxfId="0" priority="2385"/>
    <cfRule type="duplicateValues" dxfId="0" priority="2389"/>
    <cfRule type="duplicateValues" dxfId="0" priority="2393"/>
    <cfRule type="duplicateValues" dxfId="0" priority="2397"/>
    <cfRule type="duplicateValues" dxfId="0" priority="2401"/>
    <cfRule type="duplicateValues" dxfId="0" priority="2405"/>
    <cfRule type="duplicateValues" dxfId="0" priority="2409"/>
    <cfRule type="duplicateValues" dxfId="0" priority="2413"/>
    <cfRule type="duplicateValues" dxfId="0" priority="2417"/>
    <cfRule type="duplicateValues" dxfId="1" priority="2421"/>
    <cfRule type="duplicateValues" dxfId="0" priority="2425"/>
    <cfRule type="duplicateValues" dxfId="0" priority="2429"/>
    <cfRule type="duplicateValues" dxfId="0" priority="2433"/>
    <cfRule type="duplicateValues" dxfId="0" priority="2437"/>
    <cfRule type="duplicateValues" dxfId="0" priority="2441"/>
    <cfRule type="duplicateValues" dxfId="0" priority="2445"/>
    <cfRule type="duplicateValues" dxfId="0" priority="2449"/>
    <cfRule type="duplicateValues" dxfId="0" priority="2453"/>
    <cfRule type="duplicateValues" dxfId="0" priority="2457"/>
    <cfRule type="duplicateValues" dxfId="0" priority="2461"/>
    <cfRule type="duplicateValues" dxfId="0" priority="2465"/>
    <cfRule type="duplicateValues" dxfId="0" priority="2469"/>
    <cfRule type="duplicateValues" dxfId="0" priority="2473"/>
    <cfRule type="duplicateValues" dxfId="0" priority="2477"/>
    <cfRule type="duplicateValues" dxfId="0" priority="2481"/>
    <cfRule type="duplicateValues" dxfId="0" priority="2485"/>
    <cfRule type="duplicateValues" dxfId="2" priority="2489"/>
    <cfRule type="duplicateValues" dxfId="0" priority="2493"/>
    <cfRule type="duplicateValues" dxfId="0" priority="2497"/>
  </conditionalFormatting>
  <conditionalFormatting sqref="G269">
    <cfRule type="duplicateValues" dxfId="0" priority="2304"/>
    <cfRule type="duplicateValues" dxfId="0" priority="2308"/>
    <cfRule type="duplicateValues" dxfId="0" priority="2312"/>
    <cfRule type="duplicateValues" dxfId="0" priority="2316"/>
    <cfRule type="duplicateValues" dxfId="0" priority="2320"/>
    <cfRule type="duplicateValues" dxfId="0" priority="2324"/>
    <cfRule type="duplicateValues" dxfId="0" priority="2328"/>
    <cfRule type="duplicateValues" dxfId="0" priority="2332"/>
    <cfRule type="duplicateValues" dxfId="0" priority="2336"/>
    <cfRule type="duplicateValues" dxfId="0" priority="2340"/>
    <cfRule type="duplicateValues" dxfId="0" priority="2344"/>
    <cfRule type="duplicateValues" dxfId="0" priority="2348"/>
    <cfRule type="duplicateValues" dxfId="0" priority="2352"/>
    <cfRule type="duplicateValues" dxfId="0" priority="2356"/>
    <cfRule type="duplicateValues" dxfId="0" priority="2360"/>
    <cfRule type="duplicateValues" dxfId="0" priority="2364"/>
    <cfRule type="duplicateValues" dxfId="0" priority="2368"/>
    <cfRule type="duplicateValues" dxfId="0" priority="2372"/>
    <cfRule type="duplicateValues" dxfId="0" priority="2376"/>
    <cfRule type="duplicateValues" dxfId="0" priority="2380"/>
    <cfRule type="duplicateValues" dxfId="0" priority="2384"/>
    <cfRule type="duplicateValues" dxfId="0" priority="2388"/>
    <cfRule type="duplicateValues" dxfId="0" priority="2392"/>
    <cfRule type="duplicateValues" dxfId="0" priority="2396"/>
    <cfRule type="duplicateValues" dxfId="0" priority="2400"/>
    <cfRule type="duplicateValues" dxfId="0" priority="2404"/>
    <cfRule type="duplicateValues" dxfId="0" priority="2408"/>
    <cfRule type="duplicateValues" dxfId="0" priority="2412"/>
    <cfRule type="duplicateValues" dxfId="0" priority="2416"/>
    <cfRule type="duplicateValues" dxfId="1" priority="2420"/>
    <cfRule type="duplicateValues" dxfId="0" priority="2424"/>
    <cfRule type="duplicateValues" dxfId="0" priority="2428"/>
    <cfRule type="duplicateValues" dxfId="0" priority="2432"/>
    <cfRule type="duplicateValues" dxfId="0" priority="2436"/>
    <cfRule type="duplicateValues" dxfId="0" priority="2440"/>
    <cfRule type="duplicateValues" dxfId="0" priority="2444"/>
    <cfRule type="duplicateValues" dxfId="0" priority="2448"/>
    <cfRule type="duplicateValues" dxfId="0" priority="2452"/>
    <cfRule type="duplicateValues" dxfId="0" priority="2456"/>
    <cfRule type="duplicateValues" dxfId="0" priority="2460"/>
    <cfRule type="duplicateValues" dxfId="0" priority="2464"/>
    <cfRule type="duplicateValues" dxfId="0" priority="2468"/>
    <cfRule type="duplicateValues" dxfId="0" priority="2472"/>
    <cfRule type="duplicateValues" dxfId="0" priority="2476"/>
    <cfRule type="duplicateValues" dxfId="0" priority="2480"/>
    <cfRule type="duplicateValues" dxfId="0" priority="2484"/>
    <cfRule type="duplicateValues" dxfId="2" priority="2488"/>
    <cfRule type="duplicateValues" dxfId="0" priority="2492"/>
    <cfRule type="duplicateValues" dxfId="0" priority="2496"/>
  </conditionalFormatting>
  <conditionalFormatting sqref="J269:K269">
    <cfRule type="duplicateValues" dxfId="0" priority="245"/>
    <cfRule type="duplicateValues" dxfId="0" priority="244"/>
    <cfRule type="duplicateValues" dxfId="2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1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L269">
    <cfRule type="duplicateValues" dxfId="0" priority="196"/>
    <cfRule type="duplicateValues" dxfId="0" priority="195"/>
    <cfRule type="duplicateValues" dxfId="2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1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V269">
    <cfRule type="duplicateValues" dxfId="0" priority="49"/>
    <cfRule type="duplicateValues" dxfId="0" priority="48"/>
    <cfRule type="duplicateValues" dxfId="2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1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W269">
    <cfRule type="duplicateValues" dxfId="0" priority="146"/>
    <cfRule type="duplicateValues" dxfId="0" priority="144"/>
    <cfRule type="duplicateValues" dxfId="2" priority="142"/>
    <cfRule type="duplicateValues" dxfId="0" priority="140"/>
    <cfRule type="duplicateValues" dxfId="0" priority="138"/>
    <cfRule type="duplicateValues" dxfId="0" priority="136"/>
    <cfRule type="duplicateValues" dxfId="0" priority="134"/>
    <cfRule type="duplicateValues" dxfId="0" priority="132"/>
    <cfRule type="duplicateValues" dxfId="0" priority="130"/>
    <cfRule type="duplicateValues" dxfId="0" priority="128"/>
    <cfRule type="duplicateValues" dxfId="0" priority="126"/>
    <cfRule type="duplicateValues" dxfId="0" priority="124"/>
    <cfRule type="duplicateValues" dxfId="0" priority="122"/>
    <cfRule type="duplicateValues" dxfId="0" priority="120"/>
    <cfRule type="duplicateValues" dxfId="0" priority="118"/>
    <cfRule type="duplicateValues" dxfId="0" priority="116"/>
    <cfRule type="duplicateValues" dxfId="0" priority="114"/>
    <cfRule type="duplicateValues" dxfId="0" priority="112"/>
    <cfRule type="duplicateValues" dxfId="0" priority="110"/>
    <cfRule type="duplicateValues" dxfId="1" priority="108"/>
    <cfRule type="duplicateValues" dxfId="0" priority="106"/>
    <cfRule type="duplicateValues" dxfId="0" priority="104"/>
    <cfRule type="duplicateValues" dxfId="0" priority="102"/>
    <cfRule type="duplicateValues" dxfId="0" priority="100"/>
    <cfRule type="duplicateValues" dxfId="0" priority="98"/>
    <cfRule type="duplicateValues" dxfId="0" priority="96"/>
    <cfRule type="duplicateValues" dxfId="0" priority="94"/>
    <cfRule type="duplicateValues" dxfId="0" priority="92"/>
    <cfRule type="duplicateValues" dxfId="0" priority="90"/>
    <cfRule type="duplicateValues" dxfId="0" priority="88"/>
    <cfRule type="duplicateValues" dxfId="0" priority="86"/>
    <cfRule type="duplicateValues" dxfId="0" priority="84"/>
    <cfRule type="duplicateValues" dxfId="0" priority="82"/>
    <cfRule type="duplicateValues" dxfId="0" priority="80"/>
    <cfRule type="duplicateValues" dxfId="0" priority="78"/>
    <cfRule type="duplicateValues" dxfId="0" priority="76"/>
    <cfRule type="duplicateValues" dxfId="0" priority="74"/>
    <cfRule type="duplicateValues" dxfId="0" priority="72"/>
    <cfRule type="duplicateValues" dxfId="0" priority="70"/>
    <cfRule type="duplicateValues" dxfId="0" priority="68"/>
    <cfRule type="duplicateValues" dxfId="0" priority="66"/>
    <cfRule type="duplicateValues" dxfId="0" priority="64"/>
    <cfRule type="duplicateValues" dxfId="0" priority="62"/>
    <cfRule type="duplicateValues" dxfId="0" priority="60"/>
    <cfRule type="duplicateValues" dxfId="0" priority="58"/>
    <cfRule type="duplicateValues" dxfId="0" priority="56"/>
    <cfRule type="duplicateValues" dxfId="0" priority="54"/>
    <cfRule type="duplicateValues" dxfId="0" priority="52"/>
    <cfRule type="duplicateValues" dxfId="0" priority="50"/>
  </conditionalFormatting>
  <conditionalFormatting sqref="C272">
    <cfRule type="duplicateValues" dxfId="0" priority="3039"/>
    <cfRule type="duplicateValues" dxfId="0" priority="3040"/>
    <cfRule type="duplicateValues" dxfId="0" priority="3041"/>
    <cfRule type="duplicateValues" dxfId="0" priority="3042"/>
    <cfRule type="duplicateValues" dxfId="0" priority="3043"/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duplicateValues" dxfId="0" priority="3055"/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1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2" priority="3085"/>
    <cfRule type="duplicateValues" dxfId="0" priority="3086"/>
    <cfRule type="duplicateValues" dxfId="0" priority="3087"/>
  </conditionalFormatting>
  <conditionalFormatting sqref="I272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1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2" priority="537"/>
    <cfRule type="duplicateValues" dxfId="0" priority="538"/>
    <cfRule type="duplicateValues" dxfId="0" priority="539"/>
  </conditionalFormatting>
  <conditionalFormatting sqref="B276"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1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2" priority="2644"/>
    <cfRule type="duplicateValues" dxfId="0" priority="2645"/>
    <cfRule type="duplicateValues" dxfId="0" priority="2646"/>
  </conditionalFormatting>
  <conditionalFormatting sqref="C276">
    <cfRule type="duplicateValues" dxfId="0" priority="2647"/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  <cfRule type="duplicateValues" dxfId="0" priority="2653"/>
    <cfRule type="duplicateValues" dxfId="0" priority="2654"/>
    <cfRule type="duplicateValues" dxfId="0" priority="2655"/>
    <cfRule type="duplicateValues" dxfId="0" priority="2656"/>
    <cfRule type="duplicateValues" dxfId="0" priority="2657"/>
    <cfRule type="duplicateValues" dxfId="0" priority="2658"/>
    <cfRule type="duplicateValues" dxfId="0" priority="2659"/>
    <cfRule type="duplicateValues" dxfId="0" priority="2660"/>
    <cfRule type="duplicateValues" dxfId="0" priority="2661"/>
    <cfRule type="duplicateValues" dxfId="0" priority="2662"/>
    <cfRule type="duplicateValues" dxfId="0" priority="2663"/>
    <cfRule type="duplicateValues" dxfId="0" priority="2664"/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0" priority="2669"/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  <cfRule type="duplicateValues" dxfId="0" priority="2675"/>
    <cfRule type="duplicateValues" dxfId="1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0" priority="2681"/>
    <cfRule type="duplicateValues" dxfId="0" priority="2682"/>
    <cfRule type="duplicateValues" dxfId="0" priority="2683"/>
    <cfRule type="duplicateValues" dxfId="0" priority="2684"/>
    <cfRule type="duplicateValues" dxfId="0" priority="2685"/>
    <cfRule type="duplicateValues" dxfId="0" priority="2686"/>
    <cfRule type="duplicateValues" dxfId="0" priority="2687"/>
    <cfRule type="duplicateValues" dxfId="0" priority="2688"/>
    <cfRule type="duplicateValues" dxfId="0" priority="2689"/>
    <cfRule type="duplicateValues" dxfId="0" priority="2690"/>
    <cfRule type="duplicateValues" dxfId="0" priority="2691"/>
    <cfRule type="duplicateValues" dxfId="0" priority="2692"/>
    <cfRule type="duplicateValues" dxfId="2" priority="2693"/>
    <cfRule type="duplicateValues" dxfId="0" priority="2694"/>
    <cfRule type="duplicateValues" dxfId="0" priority="2695"/>
  </conditionalFormatting>
  <conditionalFormatting sqref="I276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1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2" priority="341"/>
    <cfRule type="duplicateValues" dxfId="0" priority="342"/>
    <cfRule type="duplicateValues" dxfId="0" priority="343"/>
  </conditionalFormatting>
  <conditionalFormatting sqref="A140:A141">
    <cfRule type="duplicateValues" dxfId="0" priority="5344"/>
    <cfRule type="duplicateValues" dxfId="0" priority="5347"/>
    <cfRule type="duplicateValues" dxfId="0" priority="5350"/>
    <cfRule type="duplicateValues" dxfId="0" priority="5353"/>
    <cfRule type="duplicateValues" dxfId="0" priority="5356"/>
    <cfRule type="duplicateValues" dxfId="0" priority="5359"/>
    <cfRule type="duplicateValues" dxfId="0" priority="5362"/>
    <cfRule type="duplicateValues" dxfId="0" priority="5365"/>
    <cfRule type="duplicateValues" dxfId="0" priority="5368"/>
    <cfRule type="duplicateValues" dxfId="0" priority="5371"/>
    <cfRule type="duplicateValues" dxfId="0" priority="5374"/>
    <cfRule type="duplicateValues" dxfId="0" priority="5377"/>
    <cfRule type="duplicateValues" dxfId="0" priority="5380"/>
    <cfRule type="duplicateValues" dxfId="0" priority="5383"/>
    <cfRule type="duplicateValues" dxfId="0" priority="5386"/>
    <cfRule type="duplicateValues" dxfId="0" priority="5389"/>
    <cfRule type="duplicateValues" dxfId="0" priority="5392"/>
    <cfRule type="duplicateValues" dxfId="0" priority="5395"/>
    <cfRule type="duplicateValues" dxfId="0" priority="5398"/>
    <cfRule type="duplicateValues" dxfId="0" priority="5401"/>
    <cfRule type="duplicateValues" dxfId="0" priority="5404"/>
    <cfRule type="duplicateValues" dxfId="0" priority="5407"/>
    <cfRule type="duplicateValues" dxfId="0" priority="5410"/>
    <cfRule type="duplicateValues" dxfId="0" priority="5413"/>
    <cfRule type="duplicateValues" dxfId="0" priority="5416"/>
    <cfRule type="duplicateValues" dxfId="0" priority="5419"/>
    <cfRule type="duplicateValues" dxfId="0" priority="5422"/>
    <cfRule type="duplicateValues" dxfId="0" priority="5425"/>
    <cfRule type="duplicateValues" dxfId="0" priority="5428"/>
    <cfRule type="duplicateValues" dxfId="1" priority="5431"/>
    <cfRule type="duplicateValues" dxfId="0" priority="5434"/>
    <cfRule type="duplicateValues" dxfId="0" priority="5437"/>
    <cfRule type="duplicateValues" dxfId="0" priority="5440"/>
    <cfRule type="duplicateValues" dxfId="0" priority="5443"/>
    <cfRule type="duplicateValues" dxfId="0" priority="5446"/>
    <cfRule type="duplicateValues" dxfId="0" priority="5449"/>
    <cfRule type="duplicateValues" dxfId="0" priority="5452"/>
    <cfRule type="duplicateValues" dxfId="0" priority="5455"/>
    <cfRule type="duplicateValues" dxfId="0" priority="5458"/>
    <cfRule type="duplicateValues" dxfId="0" priority="5461"/>
    <cfRule type="duplicateValues" dxfId="0" priority="5464"/>
    <cfRule type="duplicateValues" dxfId="0" priority="5467"/>
    <cfRule type="duplicateValues" dxfId="0" priority="5470"/>
    <cfRule type="duplicateValues" dxfId="0" priority="5473"/>
    <cfRule type="duplicateValues" dxfId="0" priority="5476"/>
    <cfRule type="duplicateValues" dxfId="0" priority="5479"/>
    <cfRule type="duplicateValues" dxfId="2" priority="5482"/>
    <cfRule type="duplicateValues" dxfId="0" priority="5485"/>
    <cfRule type="duplicateValues" dxfId="0" priority="5488"/>
  </conditionalFormatting>
  <conditionalFormatting sqref="A146:A147">
    <cfRule type="duplicateValues" dxfId="0" priority="2698"/>
    <cfRule type="duplicateValues" dxfId="0" priority="2701"/>
    <cfRule type="duplicateValues" dxfId="0" priority="2704"/>
    <cfRule type="duplicateValues" dxfId="0" priority="2707"/>
    <cfRule type="duplicateValues" dxfId="0" priority="2710"/>
    <cfRule type="duplicateValues" dxfId="0" priority="2713"/>
    <cfRule type="duplicateValues" dxfId="0" priority="2716"/>
    <cfRule type="duplicateValues" dxfId="0" priority="2719"/>
    <cfRule type="duplicateValues" dxfId="0" priority="2722"/>
    <cfRule type="duplicateValues" dxfId="0" priority="2725"/>
    <cfRule type="duplicateValues" dxfId="0" priority="2728"/>
    <cfRule type="duplicateValues" dxfId="0" priority="2731"/>
    <cfRule type="duplicateValues" dxfId="0" priority="2734"/>
    <cfRule type="duplicateValues" dxfId="0" priority="2737"/>
    <cfRule type="duplicateValues" dxfId="0" priority="2740"/>
    <cfRule type="duplicateValues" dxfId="0" priority="2743"/>
    <cfRule type="duplicateValues" dxfId="0" priority="2746"/>
    <cfRule type="duplicateValues" dxfId="0" priority="2749"/>
    <cfRule type="duplicateValues" dxfId="0" priority="2752"/>
    <cfRule type="duplicateValues" dxfId="0" priority="2755"/>
    <cfRule type="duplicateValues" dxfId="0" priority="2758"/>
    <cfRule type="duplicateValues" dxfId="0" priority="2761"/>
    <cfRule type="duplicateValues" dxfId="0" priority="2764"/>
    <cfRule type="duplicateValues" dxfId="0" priority="2767"/>
    <cfRule type="duplicateValues" dxfId="0" priority="2770"/>
    <cfRule type="duplicateValues" dxfId="0" priority="2773"/>
    <cfRule type="duplicateValues" dxfId="0" priority="2776"/>
    <cfRule type="duplicateValues" dxfId="0" priority="2779"/>
    <cfRule type="duplicateValues" dxfId="0" priority="2782"/>
    <cfRule type="duplicateValues" dxfId="1" priority="2785"/>
    <cfRule type="duplicateValues" dxfId="0" priority="2788"/>
    <cfRule type="duplicateValues" dxfId="0" priority="2791"/>
    <cfRule type="duplicateValues" dxfId="0" priority="2794"/>
    <cfRule type="duplicateValues" dxfId="0" priority="2797"/>
    <cfRule type="duplicateValues" dxfId="0" priority="2800"/>
    <cfRule type="duplicateValues" dxfId="0" priority="2803"/>
    <cfRule type="duplicateValues" dxfId="0" priority="2806"/>
    <cfRule type="duplicateValues" dxfId="0" priority="2809"/>
    <cfRule type="duplicateValues" dxfId="0" priority="2812"/>
    <cfRule type="duplicateValues" dxfId="0" priority="2815"/>
    <cfRule type="duplicateValues" dxfId="0" priority="2818"/>
    <cfRule type="duplicateValues" dxfId="0" priority="2821"/>
    <cfRule type="duplicateValues" dxfId="0" priority="2824"/>
    <cfRule type="duplicateValues" dxfId="0" priority="2827"/>
    <cfRule type="duplicateValues" dxfId="0" priority="2830"/>
    <cfRule type="duplicateValues" dxfId="0" priority="2833"/>
    <cfRule type="duplicateValues" dxfId="2" priority="2836"/>
    <cfRule type="duplicateValues" dxfId="0" priority="2839"/>
    <cfRule type="duplicateValues" dxfId="0" priority="2842"/>
  </conditionalFormatting>
  <conditionalFormatting sqref="A150:A151">
    <cfRule type="duplicateValues" dxfId="0" priority="5050"/>
    <cfRule type="duplicateValues" dxfId="0" priority="5053"/>
    <cfRule type="duplicateValues" dxfId="0" priority="5056"/>
    <cfRule type="duplicateValues" dxfId="0" priority="5059"/>
    <cfRule type="duplicateValues" dxfId="0" priority="5062"/>
    <cfRule type="duplicateValues" dxfId="0" priority="5065"/>
    <cfRule type="duplicateValues" dxfId="0" priority="5068"/>
    <cfRule type="duplicateValues" dxfId="0" priority="5071"/>
    <cfRule type="duplicateValues" dxfId="0" priority="5074"/>
    <cfRule type="duplicateValues" dxfId="0" priority="5077"/>
    <cfRule type="duplicateValues" dxfId="0" priority="5080"/>
    <cfRule type="duplicateValues" dxfId="0" priority="5083"/>
    <cfRule type="duplicateValues" dxfId="0" priority="5086"/>
    <cfRule type="duplicateValues" dxfId="0" priority="5089"/>
    <cfRule type="duplicateValues" dxfId="0" priority="5092"/>
    <cfRule type="duplicateValues" dxfId="0" priority="5095"/>
    <cfRule type="duplicateValues" dxfId="0" priority="5098"/>
    <cfRule type="duplicateValues" dxfId="0" priority="5101"/>
    <cfRule type="duplicateValues" dxfId="0" priority="5104"/>
    <cfRule type="duplicateValues" dxfId="0" priority="5107"/>
    <cfRule type="duplicateValues" dxfId="0" priority="5110"/>
    <cfRule type="duplicateValues" dxfId="0" priority="5113"/>
    <cfRule type="duplicateValues" dxfId="0" priority="5116"/>
    <cfRule type="duplicateValues" dxfId="0" priority="5119"/>
    <cfRule type="duplicateValues" dxfId="0" priority="5122"/>
    <cfRule type="duplicateValues" dxfId="0" priority="5125"/>
    <cfRule type="duplicateValues" dxfId="0" priority="5128"/>
    <cfRule type="duplicateValues" dxfId="0" priority="5131"/>
    <cfRule type="duplicateValues" dxfId="0" priority="5134"/>
    <cfRule type="duplicateValues" dxfId="1" priority="5137"/>
    <cfRule type="duplicateValues" dxfId="0" priority="5140"/>
    <cfRule type="duplicateValues" dxfId="0" priority="5143"/>
    <cfRule type="duplicateValues" dxfId="0" priority="5146"/>
    <cfRule type="duplicateValues" dxfId="0" priority="5149"/>
    <cfRule type="duplicateValues" dxfId="0" priority="5152"/>
    <cfRule type="duplicateValues" dxfId="0" priority="5155"/>
    <cfRule type="duplicateValues" dxfId="0" priority="5158"/>
    <cfRule type="duplicateValues" dxfId="0" priority="5161"/>
    <cfRule type="duplicateValues" dxfId="0" priority="5164"/>
    <cfRule type="duplicateValues" dxfId="0" priority="5167"/>
    <cfRule type="duplicateValues" dxfId="0" priority="5170"/>
    <cfRule type="duplicateValues" dxfId="0" priority="5173"/>
    <cfRule type="duplicateValues" dxfId="0" priority="5176"/>
    <cfRule type="duplicateValues" dxfId="0" priority="5179"/>
    <cfRule type="duplicateValues" dxfId="0" priority="5182"/>
    <cfRule type="duplicateValues" dxfId="0" priority="5185"/>
    <cfRule type="duplicateValues" dxfId="2" priority="5188"/>
    <cfRule type="duplicateValues" dxfId="0" priority="5191"/>
    <cfRule type="duplicateValues" dxfId="0" priority="5194"/>
  </conditionalFormatting>
  <conditionalFormatting sqref="A155:A156">
    <cfRule type="duplicateValues" dxfId="0" priority="5197"/>
    <cfRule type="duplicateValues" dxfId="0" priority="5200"/>
    <cfRule type="duplicateValues" dxfId="0" priority="5203"/>
    <cfRule type="duplicateValues" dxfId="0" priority="5206"/>
    <cfRule type="duplicateValues" dxfId="0" priority="5209"/>
    <cfRule type="duplicateValues" dxfId="0" priority="5212"/>
    <cfRule type="duplicateValues" dxfId="0" priority="5215"/>
    <cfRule type="duplicateValues" dxfId="0" priority="5218"/>
    <cfRule type="duplicateValues" dxfId="0" priority="5221"/>
    <cfRule type="duplicateValues" dxfId="0" priority="5224"/>
    <cfRule type="duplicateValues" dxfId="0" priority="5227"/>
    <cfRule type="duplicateValues" dxfId="0" priority="5230"/>
    <cfRule type="duplicateValues" dxfId="0" priority="5233"/>
    <cfRule type="duplicateValues" dxfId="0" priority="5236"/>
    <cfRule type="duplicateValues" dxfId="0" priority="5239"/>
    <cfRule type="duplicateValues" dxfId="0" priority="5242"/>
    <cfRule type="duplicateValues" dxfId="0" priority="5245"/>
    <cfRule type="duplicateValues" dxfId="0" priority="5248"/>
    <cfRule type="duplicateValues" dxfId="0" priority="5251"/>
    <cfRule type="duplicateValues" dxfId="0" priority="5254"/>
    <cfRule type="duplicateValues" dxfId="0" priority="5257"/>
    <cfRule type="duplicateValues" dxfId="0" priority="5260"/>
    <cfRule type="duplicateValues" dxfId="0" priority="5263"/>
    <cfRule type="duplicateValues" dxfId="0" priority="5266"/>
    <cfRule type="duplicateValues" dxfId="0" priority="5269"/>
    <cfRule type="duplicateValues" dxfId="0" priority="5272"/>
    <cfRule type="duplicateValues" dxfId="0" priority="5275"/>
    <cfRule type="duplicateValues" dxfId="0" priority="5278"/>
    <cfRule type="duplicateValues" dxfId="0" priority="5281"/>
    <cfRule type="duplicateValues" dxfId="1" priority="5284"/>
    <cfRule type="duplicateValues" dxfId="0" priority="5287"/>
    <cfRule type="duplicateValues" dxfId="0" priority="5290"/>
    <cfRule type="duplicateValues" dxfId="0" priority="5293"/>
    <cfRule type="duplicateValues" dxfId="0" priority="5296"/>
    <cfRule type="duplicateValues" dxfId="0" priority="5299"/>
    <cfRule type="duplicateValues" dxfId="0" priority="5302"/>
    <cfRule type="duplicateValues" dxfId="0" priority="5305"/>
    <cfRule type="duplicateValues" dxfId="0" priority="5308"/>
    <cfRule type="duplicateValues" dxfId="0" priority="5311"/>
    <cfRule type="duplicateValues" dxfId="0" priority="5314"/>
    <cfRule type="duplicateValues" dxfId="0" priority="5317"/>
    <cfRule type="duplicateValues" dxfId="0" priority="5320"/>
    <cfRule type="duplicateValues" dxfId="0" priority="5323"/>
    <cfRule type="duplicateValues" dxfId="0" priority="5326"/>
    <cfRule type="duplicateValues" dxfId="0" priority="5329"/>
    <cfRule type="duplicateValues" dxfId="0" priority="5332"/>
    <cfRule type="duplicateValues" dxfId="2" priority="5335"/>
    <cfRule type="duplicateValues" dxfId="0" priority="5338"/>
    <cfRule type="duplicateValues" dxfId="0" priority="5341"/>
  </conditionalFormatting>
  <conditionalFormatting sqref="B140:B141">
    <cfRule type="duplicateValues" dxfId="0" priority="5343"/>
    <cfRule type="duplicateValues" dxfId="0" priority="5346"/>
    <cfRule type="duplicateValues" dxfId="0" priority="5349"/>
    <cfRule type="duplicateValues" dxfId="0" priority="5352"/>
    <cfRule type="duplicateValues" dxfId="0" priority="5355"/>
    <cfRule type="duplicateValues" dxfId="0" priority="5358"/>
    <cfRule type="duplicateValues" dxfId="0" priority="5361"/>
    <cfRule type="duplicateValues" dxfId="0" priority="5364"/>
    <cfRule type="duplicateValues" dxfId="0" priority="5367"/>
    <cfRule type="duplicateValues" dxfId="0" priority="5370"/>
    <cfRule type="duplicateValues" dxfId="0" priority="5373"/>
    <cfRule type="duplicateValues" dxfId="0" priority="5376"/>
    <cfRule type="duplicateValues" dxfId="0" priority="5379"/>
    <cfRule type="duplicateValues" dxfId="0" priority="5382"/>
    <cfRule type="duplicateValues" dxfId="0" priority="5385"/>
    <cfRule type="duplicateValues" dxfId="0" priority="5388"/>
    <cfRule type="duplicateValues" dxfId="0" priority="5391"/>
    <cfRule type="duplicateValues" dxfId="0" priority="5394"/>
    <cfRule type="duplicateValues" dxfId="0" priority="5397"/>
    <cfRule type="duplicateValues" dxfId="0" priority="5400"/>
    <cfRule type="duplicateValues" dxfId="0" priority="5403"/>
    <cfRule type="duplicateValues" dxfId="0" priority="5406"/>
    <cfRule type="duplicateValues" dxfId="0" priority="5409"/>
    <cfRule type="duplicateValues" dxfId="0" priority="5412"/>
    <cfRule type="duplicateValues" dxfId="0" priority="5415"/>
    <cfRule type="duplicateValues" dxfId="0" priority="5418"/>
    <cfRule type="duplicateValues" dxfId="0" priority="5421"/>
    <cfRule type="duplicateValues" dxfId="0" priority="5424"/>
    <cfRule type="duplicateValues" dxfId="0" priority="5427"/>
    <cfRule type="duplicateValues" dxfId="1" priority="5430"/>
    <cfRule type="duplicateValues" dxfId="0" priority="5433"/>
    <cfRule type="duplicateValues" dxfId="0" priority="5436"/>
    <cfRule type="duplicateValues" dxfId="0" priority="5439"/>
    <cfRule type="duplicateValues" dxfId="0" priority="5442"/>
    <cfRule type="duplicateValues" dxfId="0" priority="5445"/>
    <cfRule type="duplicateValues" dxfId="0" priority="5448"/>
    <cfRule type="duplicateValues" dxfId="0" priority="5451"/>
    <cfRule type="duplicateValues" dxfId="0" priority="5454"/>
    <cfRule type="duplicateValues" dxfId="0" priority="5457"/>
    <cfRule type="duplicateValues" dxfId="0" priority="5460"/>
    <cfRule type="duplicateValues" dxfId="0" priority="5463"/>
    <cfRule type="duplicateValues" dxfId="0" priority="5466"/>
    <cfRule type="duplicateValues" dxfId="0" priority="5469"/>
    <cfRule type="duplicateValues" dxfId="0" priority="5472"/>
    <cfRule type="duplicateValues" dxfId="0" priority="5475"/>
    <cfRule type="duplicateValues" dxfId="0" priority="5478"/>
    <cfRule type="duplicateValues" dxfId="2" priority="5481"/>
    <cfRule type="duplicateValues" dxfId="0" priority="5484"/>
    <cfRule type="duplicateValues" dxfId="0" priority="5487"/>
  </conditionalFormatting>
  <conditionalFormatting sqref="B146:B147">
    <cfRule type="duplicateValues" dxfId="0" priority="2697"/>
    <cfRule type="duplicateValues" dxfId="0" priority="2700"/>
    <cfRule type="duplicateValues" dxfId="0" priority="2703"/>
    <cfRule type="duplicateValues" dxfId="0" priority="2706"/>
    <cfRule type="duplicateValues" dxfId="0" priority="2709"/>
    <cfRule type="duplicateValues" dxfId="0" priority="2712"/>
    <cfRule type="duplicateValues" dxfId="0" priority="2715"/>
    <cfRule type="duplicateValues" dxfId="0" priority="2718"/>
    <cfRule type="duplicateValues" dxfId="0" priority="2721"/>
    <cfRule type="duplicateValues" dxfId="0" priority="2724"/>
    <cfRule type="duplicateValues" dxfId="0" priority="2727"/>
    <cfRule type="duplicateValues" dxfId="0" priority="2730"/>
    <cfRule type="duplicateValues" dxfId="0" priority="2733"/>
    <cfRule type="duplicateValues" dxfId="0" priority="2736"/>
    <cfRule type="duplicateValues" dxfId="0" priority="2739"/>
    <cfRule type="duplicateValues" dxfId="0" priority="2742"/>
    <cfRule type="duplicateValues" dxfId="0" priority="2745"/>
    <cfRule type="duplicateValues" dxfId="0" priority="2748"/>
    <cfRule type="duplicateValues" dxfId="0" priority="2751"/>
    <cfRule type="duplicateValues" dxfId="0" priority="2754"/>
    <cfRule type="duplicateValues" dxfId="0" priority="2757"/>
    <cfRule type="duplicateValues" dxfId="0" priority="2760"/>
    <cfRule type="duplicateValues" dxfId="0" priority="2763"/>
    <cfRule type="duplicateValues" dxfId="0" priority="2766"/>
    <cfRule type="duplicateValues" dxfId="0" priority="2769"/>
    <cfRule type="duplicateValues" dxfId="0" priority="2772"/>
    <cfRule type="duplicateValues" dxfId="0" priority="2775"/>
    <cfRule type="duplicateValues" dxfId="0" priority="2778"/>
    <cfRule type="duplicateValues" dxfId="0" priority="2781"/>
    <cfRule type="duplicateValues" dxfId="1" priority="2784"/>
    <cfRule type="duplicateValues" dxfId="0" priority="2787"/>
    <cfRule type="duplicateValues" dxfId="0" priority="2790"/>
    <cfRule type="duplicateValues" dxfId="0" priority="2793"/>
    <cfRule type="duplicateValues" dxfId="0" priority="2796"/>
    <cfRule type="duplicateValues" dxfId="0" priority="2799"/>
    <cfRule type="duplicateValues" dxfId="0" priority="2802"/>
    <cfRule type="duplicateValues" dxfId="0" priority="2805"/>
    <cfRule type="duplicateValues" dxfId="0" priority="2808"/>
    <cfRule type="duplicateValues" dxfId="0" priority="2811"/>
    <cfRule type="duplicateValues" dxfId="0" priority="2814"/>
    <cfRule type="duplicateValues" dxfId="0" priority="2817"/>
    <cfRule type="duplicateValues" dxfId="0" priority="2820"/>
    <cfRule type="duplicateValues" dxfId="0" priority="2823"/>
    <cfRule type="duplicateValues" dxfId="0" priority="2826"/>
    <cfRule type="duplicateValues" dxfId="0" priority="2829"/>
    <cfRule type="duplicateValues" dxfId="0" priority="2832"/>
    <cfRule type="duplicateValues" dxfId="2" priority="2835"/>
    <cfRule type="duplicateValues" dxfId="0" priority="2838"/>
    <cfRule type="duplicateValues" dxfId="0" priority="2841"/>
  </conditionalFormatting>
  <conditionalFormatting sqref="B150:B151">
    <cfRule type="duplicateValues" dxfId="0" priority="5049"/>
    <cfRule type="duplicateValues" dxfId="0" priority="5052"/>
    <cfRule type="duplicateValues" dxfId="0" priority="5055"/>
    <cfRule type="duplicateValues" dxfId="0" priority="5058"/>
    <cfRule type="duplicateValues" dxfId="0" priority="5061"/>
    <cfRule type="duplicateValues" dxfId="0" priority="5064"/>
    <cfRule type="duplicateValues" dxfId="0" priority="5067"/>
    <cfRule type="duplicateValues" dxfId="0" priority="5070"/>
    <cfRule type="duplicateValues" dxfId="0" priority="5073"/>
    <cfRule type="duplicateValues" dxfId="0" priority="5076"/>
    <cfRule type="duplicateValues" dxfId="0" priority="5079"/>
    <cfRule type="duplicateValues" dxfId="0" priority="5082"/>
    <cfRule type="duplicateValues" dxfId="0" priority="5085"/>
    <cfRule type="duplicateValues" dxfId="0" priority="5088"/>
    <cfRule type="duplicateValues" dxfId="0" priority="5091"/>
    <cfRule type="duplicateValues" dxfId="0" priority="5094"/>
    <cfRule type="duplicateValues" dxfId="0" priority="5097"/>
    <cfRule type="duplicateValues" dxfId="0" priority="5100"/>
    <cfRule type="duplicateValues" dxfId="0" priority="5103"/>
    <cfRule type="duplicateValues" dxfId="0" priority="5106"/>
    <cfRule type="duplicateValues" dxfId="0" priority="5109"/>
    <cfRule type="duplicateValues" dxfId="0" priority="5112"/>
    <cfRule type="duplicateValues" dxfId="0" priority="5115"/>
    <cfRule type="duplicateValues" dxfId="0" priority="5118"/>
    <cfRule type="duplicateValues" dxfId="0" priority="5121"/>
    <cfRule type="duplicateValues" dxfId="0" priority="5124"/>
    <cfRule type="duplicateValues" dxfId="0" priority="5127"/>
    <cfRule type="duplicateValues" dxfId="0" priority="5130"/>
    <cfRule type="duplicateValues" dxfId="0" priority="5133"/>
    <cfRule type="duplicateValues" dxfId="1" priority="5136"/>
    <cfRule type="duplicateValues" dxfId="0" priority="5139"/>
    <cfRule type="duplicateValues" dxfId="0" priority="5142"/>
    <cfRule type="duplicateValues" dxfId="0" priority="5145"/>
    <cfRule type="duplicateValues" dxfId="0" priority="5148"/>
    <cfRule type="duplicateValues" dxfId="0" priority="5151"/>
    <cfRule type="duplicateValues" dxfId="0" priority="5154"/>
    <cfRule type="duplicateValues" dxfId="0" priority="5157"/>
    <cfRule type="duplicateValues" dxfId="0" priority="5160"/>
    <cfRule type="duplicateValues" dxfId="0" priority="5163"/>
    <cfRule type="duplicateValues" dxfId="0" priority="5166"/>
    <cfRule type="duplicateValues" dxfId="0" priority="5169"/>
    <cfRule type="duplicateValues" dxfId="0" priority="5172"/>
    <cfRule type="duplicateValues" dxfId="0" priority="5175"/>
    <cfRule type="duplicateValues" dxfId="0" priority="5178"/>
    <cfRule type="duplicateValues" dxfId="0" priority="5181"/>
    <cfRule type="duplicateValues" dxfId="0" priority="5184"/>
    <cfRule type="duplicateValues" dxfId="2" priority="5187"/>
    <cfRule type="duplicateValues" dxfId="0" priority="5190"/>
    <cfRule type="duplicateValues" dxfId="0" priority="5193"/>
  </conditionalFormatting>
  <conditionalFormatting sqref="B155:B156">
    <cfRule type="duplicateValues" dxfId="0" priority="5196"/>
    <cfRule type="duplicateValues" dxfId="0" priority="5199"/>
    <cfRule type="duplicateValues" dxfId="0" priority="5202"/>
    <cfRule type="duplicateValues" dxfId="0" priority="5205"/>
    <cfRule type="duplicateValues" dxfId="0" priority="5208"/>
    <cfRule type="duplicateValues" dxfId="0" priority="5211"/>
    <cfRule type="duplicateValues" dxfId="0" priority="5214"/>
    <cfRule type="duplicateValues" dxfId="0" priority="5217"/>
    <cfRule type="duplicateValues" dxfId="0" priority="5220"/>
    <cfRule type="duplicateValues" dxfId="0" priority="5223"/>
    <cfRule type="duplicateValues" dxfId="0" priority="5226"/>
    <cfRule type="duplicateValues" dxfId="0" priority="5229"/>
    <cfRule type="duplicateValues" dxfId="0" priority="5232"/>
    <cfRule type="duplicateValues" dxfId="0" priority="5235"/>
    <cfRule type="duplicateValues" dxfId="0" priority="5238"/>
    <cfRule type="duplicateValues" dxfId="0" priority="5241"/>
    <cfRule type="duplicateValues" dxfId="0" priority="5244"/>
    <cfRule type="duplicateValues" dxfId="0" priority="5247"/>
    <cfRule type="duplicateValues" dxfId="0" priority="5250"/>
    <cfRule type="duplicateValues" dxfId="0" priority="5253"/>
    <cfRule type="duplicateValues" dxfId="0" priority="5256"/>
    <cfRule type="duplicateValues" dxfId="0" priority="5259"/>
    <cfRule type="duplicateValues" dxfId="0" priority="5262"/>
    <cfRule type="duplicateValues" dxfId="0" priority="5265"/>
    <cfRule type="duplicateValues" dxfId="0" priority="5268"/>
    <cfRule type="duplicateValues" dxfId="0" priority="5271"/>
    <cfRule type="duplicateValues" dxfId="0" priority="5274"/>
    <cfRule type="duplicateValues" dxfId="0" priority="5277"/>
    <cfRule type="duplicateValues" dxfId="0" priority="5280"/>
    <cfRule type="duplicateValues" dxfId="1" priority="5283"/>
    <cfRule type="duplicateValues" dxfId="0" priority="5286"/>
    <cfRule type="duplicateValues" dxfId="0" priority="5289"/>
    <cfRule type="duplicateValues" dxfId="0" priority="5292"/>
    <cfRule type="duplicateValues" dxfId="0" priority="5295"/>
    <cfRule type="duplicateValues" dxfId="0" priority="5298"/>
    <cfRule type="duplicateValues" dxfId="0" priority="5301"/>
    <cfRule type="duplicateValues" dxfId="0" priority="5304"/>
    <cfRule type="duplicateValues" dxfId="0" priority="5307"/>
    <cfRule type="duplicateValues" dxfId="0" priority="5310"/>
    <cfRule type="duplicateValues" dxfId="0" priority="5313"/>
    <cfRule type="duplicateValues" dxfId="0" priority="5316"/>
    <cfRule type="duplicateValues" dxfId="0" priority="5319"/>
    <cfRule type="duplicateValues" dxfId="0" priority="5322"/>
    <cfRule type="duplicateValues" dxfId="0" priority="5325"/>
    <cfRule type="duplicateValues" dxfId="0" priority="5328"/>
    <cfRule type="duplicateValues" dxfId="0" priority="5331"/>
    <cfRule type="duplicateValues" dxfId="2" priority="5334"/>
    <cfRule type="duplicateValues" dxfId="0" priority="5337"/>
    <cfRule type="duplicateValues" dxfId="0" priority="5340"/>
  </conditionalFormatting>
  <conditionalFormatting sqref="B215:B216">
    <cfRule type="duplicateValues" dxfId="0" priority="4215"/>
    <cfRule type="duplicateValues" dxfId="0" priority="4216"/>
    <cfRule type="duplicateValues" dxfId="0" priority="4217"/>
    <cfRule type="duplicateValues" dxfId="0" priority="4218"/>
    <cfRule type="duplicateValues" dxfId="0" priority="4219"/>
    <cfRule type="duplicateValues" dxfId="0" priority="4220"/>
    <cfRule type="duplicateValues" dxfId="0" priority="4221"/>
    <cfRule type="duplicateValues" dxfId="0" priority="4222"/>
    <cfRule type="duplicateValues" dxfId="0" priority="4223"/>
    <cfRule type="duplicateValues" dxfId="0" priority="4224"/>
    <cfRule type="duplicateValues" dxfId="0" priority="4225"/>
    <cfRule type="duplicateValues" dxfId="0" priority="4226"/>
    <cfRule type="duplicateValues" dxfId="0" priority="4227"/>
    <cfRule type="duplicateValues" dxfId="0" priority="4228"/>
    <cfRule type="duplicateValues" dxfId="0" priority="4229"/>
    <cfRule type="duplicateValues" dxfId="0" priority="4230"/>
    <cfRule type="duplicateValues" dxfId="0" priority="4231"/>
    <cfRule type="duplicateValues" dxfId="0" priority="4232"/>
    <cfRule type="duplicateValues" dxfId="0" priority="4233"/>
    <cfRule type="duplicateValues" dxfId="0" priority="4234"/>
    <cfRule type="duplicateValues" dxfId="0" priority="4235"/>
    <cfRule type="duplicateValues" dxfId="0" priority="4236"/>
    <cfRule type="duplicateValues" dxfId="0" priority="4237"/>
    <cfRule type="duplicateValues" dxfId="0" priority="4238"/>
    <cfRule type="duplicateValues" dxfId="0" priority="4239"/>
    <cfRule type="duplicateValues" dxfId="0" priority="4240"/>
    <cfRule type="duplicateValues" dxfId="0" priority="4241"/>
    <cfRule type="duplicateValues" dxfId="0" priority="4242"/>
    <cfRule type="duplicateValues" dxfId="0" priority="4243"/>
    <cfRule type="duplicateValues" dxfId="1" priority="4244"/>
    <cfRule type="duplicateValues" dxfId="0" priority="4245"/>
    <cfRule type="duplicateValues" dxfId="0" priority="4246"/>
    <cfRule type="duplicateValues" dxfId="0" priority="4247"/>
    <cfRule type="duplicateValues" dxfId="0" priority="4248"/>
    <cfRule type="duplicateValues" dxfId="0" priority="4249"/>
    <cfRule type="duplicateValues" dxfId="0" priority="4250"/>
    <cfRule type="duplicateValues" dxfId="0" priority="4251"/>
    <cfRule type="duplicateValues" dxfId="0" priority="4252"/>
    <cfRule type="duplicateValues" dxfId="0" priority="4253"/>
    <cfRule type="duplicateValues" dxfId="0" priority="4254"/>
    <cfRule type="duplicateValues" dxfId="0" priority="4255"/>
    <cfRule type="duplicateValues" dxfId="0" priority="4256"/>
    <cfRule type="duplicateValues" dxfId="0" priority="4257"/>
    <cfRule type="duplicateValues" dxfId="0" priority="4258"/>
    <cfRule type="duplicateValues" dxfId="0" priority="4259"/>
    <cfRule type="duplicateValues" dxfId="0" priority="4260"/>
    <cfRule type="duplicateValues" dxfId="2" priority="4261"/>
    <cfRule type="duplicateValues" dxfId="0" priority="4262"/>
    <cfRule type="duplicateValues" dxfId="0" priority="4263"/>
  </conditionalFormatting>
  <conditionalFormatting sqref="B267:B268"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1" priority="3166"/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2" priority="3183"/>
    <cfRule type="duplicateValues" dxfId="0" priority="3184"/>
    <cfRule type="duplicateValues" dxfId="0" priority="3185"/>
  </conditionalFormatting>
  <conditionalFormatting sqref="C125:C127">
    <cfRule type="duplicateValues" dxfId="0" priority="5783"/>
    <cfRule type="duplicateValues" dxfId="0" priority="5784"/>
    <cfRule type="duplicateValues" dxfId="0" priority="5785"/>
    <cfRule type="duplicateValues" dxfId="0" priority="5786"/>
    <cfRule type="duplicateValues" dxfId="0" priority="5787"/>
    <cfRule type="duplicateValues" dxfId="0" priority="5788"/>
    <cfRule type="duplicateValues" dxfId="0" priority="5789"/>
    <cfRule type="duplicateValues" dxfId="0" priority="5790"/>
    <cfRule type="duplicateValues" dxfId="0" priority="5791"/>
    <cfRule type="duplicateValues" dxfId="0" priority="5792"/>
    <cfRule type="duplicateValues" dxfId="0" priority="5793"/>
    <cfRule type="duplicateValues" dxfId="0" priority="5794"/>
    <cfRule type="duplicateValues" dxfId="0" priority="5795"/>
    <cfRule type="duplicateValues" dxfId="0" priority="5796"/>
    <cfRule type="duplicateValues" dxfId="0" priority="5797"/>
    <cfRule type="duplicateValues" dxfId="0" priority="5798"/>
    <cfRule type="duplicateValues" dxfId="0" priority="5799"/>
    <cfRule type="duplicateValues" dxfId="0" priority="5800"/>
    <cfRule type="duplicateValues" dxfId="0" priority="5801"/>
    <cfRule type="duplicateValues" dxfId="0" priority="5802"/>
    <cfRule type="duplicateValues" dxfId="0" priority="5803"/>
    <cfRule type="duplicateValues" dxfId="0" priority="5804"/>
    <cfRule type="duplicateValues" dxfId="0" priority="5805"/>
    <cfRule type="duplicateValues" dxfId="0" priority="5806"/>
    <cfRule type="duplicateValues" dxfId="0" priority="5807"/>
    <cfRule type="duplicateValues" dxfId="0" priority="5808"/>
    <cfRule type="duplicateValues" dxfId="0" priority="5809"/>
    <cfRule type="duplicateValues" dxfId="0" priority="5810"/>
    <cfRule type="duplicateValues" dxfId="0" priority="5811"/>
    <cfRule type="duplicateValues" dxfId="1" priority="5812"/>
    <cfRule type="duplicateValues" dxfId="0" priority="5813"/>
    <cfRule type="duplicateValues" dxfId="0" priority="5814"/>
    <cfRule type="duplicateValues" dxfId="0" priority="5815"/>
    <cfRule type="duplicateValues" dxfId="0" priority="5816"/>
    <cfRule type="duplicateValues" dxfId="0" priority="5817"/>
    <cfRule type="duplicateValues" dxfId="0" priority="5818"/>
    <cfRule type="duplicateValues" dxfId="0" priority="5819"/>
    <cfRule type="duplicateValues" dxfId="0" priority="5820"/>
    <cfRule type="duplicateValues" dxfId="0" priority="5821"/>
    <cfRule type="duplicateValues" dxfId="0" priority="5822"/>
    <cfRule type="duplicateValues" dxfId="0" priority="5823"/>
    <cfRule type="duplicateValues" dxfId="0" priority="5824"/>
    <cfRule type="duplicateValues" dxfId="0" priority="5825"/>
    <cfRule type="duplicateValues" dxfId="0" priority="5826"/>
    <cfRule type="duplicateValues" dxfId="0" priority="5827"/>
    <cfRule type="duplicateValues" dxfId="0" priority="5828"/>
    <cfRule type="duplicateValues" dxfId="2" priority="5829"/>
    <cfRule type="duplicateValues" dxfId="0" priority="5830"/>
    <cfRule type="duplicateValues" dxfId="0" priority="5831"/>
  </conditionalFormatting>
  <conditionalFormatting sqref="C140:C141">
    <cfRule type="duplicateValues" dxfId="0" priority="5342"/>
    <cfRule type="duplicateValues" dxfId="0" priority="5345"/>
    <cfRule type="duplicateValues" dxfId="0" priority="5348"/>
    <cfRule type="duplicateValues" dxfId="0" priority="5351"/>
    <cfRule type="duplicateValues" dxfId="0" priority="5354"/>
    <cfRule type="duplicateValues" dxfId="0" priority="5357"/>
    <cfRule type="duplicateValues" dxfId="0" priority="5360"/>
    <cfRule type="duplicateValues" dxfId="0" priority="5363"/>
    <cfRule type="duplicateValues" dxfId="0" priority="5366"/>
    <cfRule type="duplicateValues" dxfId="0" priority="5369"/>
    <cfRule type="duplicateValues" dxfId="0" priority="5372"/>
    <cfRule type="duplicateValues" dxfId="0" priority="5375"/>
    <cfRule type="duplicateValues" dxfId="0" priority="5378"/>
    <cfRule type="duplicateValues" dxfId="0" priority="5381"/>
    <cfRule type="duplicateValues" dxfId="0" priority="5384"/>
    <cfRule type="duplicateValues" dxfId="0" priority="5387"/>
    <cfRule type="duplicateValues" dxfId="0" priority="5390"/>
    <cfRule type="duplicateValues" dxfId="0" priority="5393"/>
    <cfRule type="duplicateValues" dxfId="0" priority="5396"/>
    <cfRule type="duplicateValues" dxfId="0" priority="5399"/>
    <cfRule type="duplicateValues" dxfId="0" priority="5402"/>
    <cfRule type="duplicateValues" dxfId="0" priority="5405"/>
    <cfRule type="duplicateValues" dxfId="0" priority="5408"/>
    <cfRule type="duplicateValues" dxfId="0" priority="5411"/>
    <cfRule type="duplicateValues" dxfId="0" priority="5414"/>
    <cfRule type="duplicateValues" dxfId="0" priority="5417"/>
    <cfRule type="duplicateValues" dxfId="0" priority="5420"/>
    <cfRule type="duplicateValues" dxfId="0" priority="5423"/>
    <cfRule type="duplicateValues" dxfId="0" priority="5426"/>
    <cfRule type="duplicateValues" dxfId="1" priority="5429"/>
    <cfRule type="duplicateValues" dxfId="0" priority="5432"/>
    <cfRule type="duplicateValues" dxfId="0" priority="5435"/>
    <cfRule type="duplicateValues" dxfId="0" priority="5438"/>
    <cfRule type="duplicateValues" dxfId="0" priority="5441"/>
    <cfRule type="duplicateValues" dxfId="0" priority="5444"/>
    <cfRule type="duplicateValues" dxfId="0" priority="5447"/>
    <cfRule type="duplicateValues" dxfId="0" priority="5450"/>
    <cfRule type="duplicateValues" dxfId="0" priority="5453"/>
    <cfRule type="duplicateValues" dxfId="0" priority="5456"/>
    <cfRule type="duplicateValues" dxfId="0" priority="5459"/>
    <cfRule type="duplicateValues" dxfId="0" priority="5462"/>
    <cfRule type="duplicateValues" dxfId="0" priority="5465"/>
    <cfRule type="duplicateValues" dxfId="0" priority="5468"/>
    <cfRule type="duplicateValues" dxfId="0" priority="5471"/>
    <cfRule type="duplicateValues" dxfId="0" priority="5474"/>
    <cfRule type="duplicateValues" dxfId="0" priority="5477"/>
    <cfRule type="duplicateValues" dxfId="2" priority="5480"/>
    <cfRule type="duplicateValues" dxfId="0" priority="5483"/>
    <cfRule type="duplicateValues" dxfId="0" priority="5486"/>
  </conditionalFormatting>
  <conditionalFormatting sqref="C146:C147">
    <cfRule type="duplicateValues" dxfId="0" priority="2696"/>
    <cfRule type="duplicateValues" dxfId="0" priority="2699"/>
    <cfRule type="duplicateValues" dxfId="0" priority="2702"/>
    <cfRule type="duplicateValues" dxfId="0" priority="2705"/>
    <cfRule type="duplicateValues" dxfId="0" priority="2708"/>
    <cfRule type="duplicateValues" dxfId="0" priority="2711"/>
    <cfRule type="duplicateValues" dxfId="0" priority="2714"/>
    <cfRule type="duplicateValues" dxfId="0" priority="2717"/>
    <cfRule type="duplicateValues" dxfId="0" priority="2720"/>
    <cfRule type="duplicateValues" dxfId="0" priority="2723"/>
    <cfRule type="duplicateValues" dxfId="0" priority="2726"/>
    <cfRule type="duplicateValues" dxfId="0" priority="2729"/>
    <cfRule type="duplicateValues" dxfId="0" priority="2732"/>
    <cfRule type="duplicateValues" dxfId="0" priority="2735"/>
    <cfRule type="duplicateValues" dxfId="0" priority="2738"/>
    <cfRule type="duplicateValues" dxfId="0" priority="2741"/>
    <cfRule type="duplicateValues" dxfId="0" priority="2744"/>
    <cfRule type="duplicateValues" dxfId="0" priority="2747"/>
    <cfRule type="duplicateValues" dxfId="0" priority="2750"/>
    <cfRule type="duplicateValues" dxfId="0" priority="2753"/>
    <cfRule type="duplicateValues" dxfId="0" priority="2756"/>
    <cfRule type="duplicateValues" dxfId="0" priority="2759"/>
    <cfRule type="duplicateValues" dxfId="0" priority="2762"/>
    <cfRule type="duplicateValues" dxfId="0" priority="2765"/>
    <cfRule type="duplicateValues" dxfId="0" priority="2768"/>
    <cfRule type="duplicateValues" dxfId="0" priority="2771"/>
    <cfRule type="duplicateValues" dxfId="0" priority="2774"/>
    <cfRule type="duplicateValues" dxfId="0" priority="2777"/>
    <cfRule type="duplicateValues" dxfId="0" priority="2780"/>
    <cfRule type="duplicateValues" dxfId="1" priority="2783"/>
    <cfRule type="duplicateValues" dxfId="0" priority="2786"/>
    <cfRule type="duplicateValues" dxfId="0" priority="2789"/>
    <cfRule type="duplicateValues" dxfId="0" priority="2792"/>
    <cfRule type="duplicateValues" dxfId="0" priority="2795"/>
    <cfRule type="duplicateValues" dxfId="0" priority="2798"/>
    <cfRule type="duplicateValues" dxfId="0" priority="2801"/>
    <cfRule type="duplicateValues" dxfId="0" priority="2804"/>
    <cfRule type="duplicateValues" dxfId="0" priority="2807"/>
    <cfRule type="duplicateValues" dxfId="0" priority="2810"/>
    <cfRule type="duplicateValues" dxfId="0" priority="2813"/>
    <cfRule type="duplicateValues" dxfId="0" priority="2816"/>
    <cfRule type="duplicateValues" dxfId="0" priority="2819"/>
    <cfRule type="duplicateValues" dxfId="0" priority="2822"/>
    <cfRule type="duplicateValues" dxfId="0" priority="2825"/>
    <cfRule type="duplicateValues" dxfId="0" priority="2828"/>
    <cfRule type="duplicateValues" dxfId="0" priority="2831"/>
    <cfRule type="duplicateValues" dxfId="2" priority="2834"/>
    <cfRule type="duplicateValues" dxfId="0" priority="2837"/>
    <cfRule type="duplicateValues" dxfId="0" priority="2840"/>
  </conditionalFormatting>
  <conditionalFormatting sqref="C150:C151">
    <cfRule type="duplicateValues" dxfId="0" priority="5048"/>
    <cfRule type="duplicateValues" dxfId="0" priority="5051"/>
    <cfRule type="duplicateValues" dxfId="0" priority="5054"/>
    <cfRule type="duplicateValues" dxfId="0" priority="5057"/>
    <cfRule type="duplicateValues" dxfId="0" priority="5060"/>
    <cfRule type="duplicateValues" dxfId="0" priority="5063"/>
    <cfRule type="duplicateValues" dxfId="0" priority="5066"/>
    <cfRule type="duplicateValues" dxfId="0" priority="5069"/>
    <cfRule type="duplicateValues" dxfId="0" priority="5072"/>
    <cfRule type="duplicateValues" dxfId="0" priority="5075"/>
    <cfRule type="duplicateValues" dxfId="0" priority="5078"/>
    <cfRule type="duplicateValues" dxfId="0" priority="5081"/>
    <cfRule type="duplicateValues" dxfId="0" priority="5084"/>
    <cfRule type="duplicateValues" dxfId="0" priority="5087"/>
    <cfRule type="duplicateValues" dxfId="0" priority="5090"/>
    <cfRule type="duplicateValues" dxfId="0" priority="5093"/>
    <cfRule type="duplicateValues" dxfId="0" priority="5096"/>
    <cfRule type="duplicateValues" dxfId="0" priority="5099"/>
    <cfRule type="duplicateValues" dxfId="0" priority="5102"/>
    <cfRule type="duplicateValues" dxfId="0" priority="5105"/>
    <cfRule type="duplicateValues" dxfId="0" priority="5108"/>
    <cfRule type="duplicateValues" dxfId="0" priority="5111"/>
    <cfRule type="duplicateValues" dxfId="0" priority="5114"/>
    <cfRule type="duplicateValues" dxfId="0" priority="5117"/>
    <cfRule type="duplicateValues" dxfId="0" priority="5120"/>
    <cfRule type="duplicateValues" dxfId="0" priority="5123"/>
    <cfRule type="duplicateValues" dxfId="0" priority="5126"/>
    <cfRule type="duplicateValues" dxfId="0" priority="5129"/>
    <cfRule type="duplicateValues" dxfId="0" priority="5132"/>
    <cfRule type="duplicateValues" dxfId="1" priority="5135"/>
    <cfRule type="duplicateValues" dxfId="0" priority="5138"/>
    <cfRule type="duplicateValues" dxfId="0" priority="5141"/>
    <cfRule type="duplicateValues" dxfId="0" priority="5144"/>
    <cfRule type="duplicateValues" dxfId="0" priority="5147"/>
    <cfRule type="duplicateValues" dxfId="0" priority="5150"/>
    <cfRule type="duplicateValues" dxfId="0" priority="5153"/>
    <cfRule type="duplicateValues" dxfId="0" priority="5156"/>
    <cfRule type="duplicateValues" dxfId="0" priority="5159"/>
    <cfRule type="duplicateValues" dxfId="0" priority="5162"/>
    <cfRule type="duplicateValues" dxfId="0" priority="5165"/>
    <cfRule type="duplicateValues" dxfId="0" priority="5168"/>
    <cfRule type="duplicateValues" dxfId="0" priority="5171"/>
    <cfRule type="duplicateValues" dxfId="0" priority="5174"/>
    <cfRule type="duplicateValues" dxfId="0" priority="5177"/>
    <cfRule type="duplicateValues" dxfId="0" priority="5180"/>
    <cfRule type="duplicateValues" dxfId="0" priority="5183"/>
    <cfRule type="duplicateValues" dxfId="2" priority="5186"/>
    <cfRule type="duplicateValues" dxfId="0" priority="5189"/>
    <cfRule type="duplicateValues" dxfId="0" priority="5192"/>
  </conditionalFormatting>
  <conditionalFormatting sqref="C155:C156">
    <cfRule type="duplicateValues" dxfId="0" priority="5195"/>
    <cfRule type="duplicateValues" dxfId="0" priority="5198"/>
    <cfRule type="duplicateValues" dxfId="0" priority="5201"/>
    <cfRule type="duplicateValues" dxfId="0" priority="5204"/>
    <cfRule type="duplicateValues" dxfId="0" priority="5207"/>
    <cfRule type="duplicateValues" dxfId="0" priority="5210"/>
    <cfRule type="duplicateValues" dxfId="0" priority="5213"/>
    <cfRule type="duplicateValues" dxfId="0" priority="5216"/>
    <cfRule type="duplicateValues" dxfId="0" priority="5219"/>
    <cfRule type="duplicateValues" dxfId="0" priority="5222"/>
    <cfRule type="duplicateValues" dxfId="0" priority="5225"/>
    <cfRule type="duplicateValues" dxfId="0" priority="5228"/>
    <cfRule type="duplicateValues" dxfId="0" priority="5231"/>
    <cfRule type="duplicateValues" dxfId="0" priority="5234"/>
    <cfRule type="duplicateValues" dxfId="0" priority="5237"/>
    <cfRule type="duplicateValues" dxfId="0" priority="5240"/>
    <cfRule type="duplicateValues" dxfId="0" priority="5243"/>
    <cfRule type="duplicateValues" dxfId="0" priority="5246"/>
    <cfRule type="duplicateValues" dxfId="0" priority="5249"/>
    <cfRule type="duplicateValues" dxfId="0" priority="5252"/>
    <cfRule type="duplicateValues" dxfId="0" priority="5255"/>
    <cfRule type="duplicateValues" dxfId="0" priority="5258"/>
    <cfRule type="duplicateValues" dxfId="0" priority="5261"/>
    <cfRule type="duplicateValues" dxfId="0" priority="5264"/>
    <cfRule type="duplicateValues" dxfId="0" priority="5267"/>
    <cfRule type="duplicateValues" dxfId="0" priority="5270"/>
    <cfRule type="duplicateValues" dxfId="0" priority="5273"/>
    <cfRule type="duplicateValues" dxfId="0" priority="5276"/>
    <cfRule type="duplicateValues" dxfId="0" priority="5279"/>
    <cfRule type="duplicateValues" dxfId="1" priority="5282"/>
    <cfRule type="duplicateValues" dxfId="0" priority="5285"/>
    <cfRule type="duplicateValues" dxfId="0" priority="5288"/>
    <cfRule type="duplicateValues" dxfId="0" priority="5291"/>
    <cfRule type="duplicateValues" dxfId="0" priority="5294"/>
    <cfRule type="duplicateValues" dxfId="0" priority="5297"/>
    <cfRule type="duplicateValues" dxfId="0" priority="5300"/>
    <cfRule type="duplicateValues" dxfId="0" priority="5303"/>
    <cfRule type="duplicateValues" dxfId="0" priority="5306"/>
    <cfRule type="duplicateValues" dxfId="0" priority="5309"/>
    <cfRule type="duplicateValues" dxfId="0" priority="5312"/>
    <cfRule type="duplicateValues" dxfId="0" priority="5315"/>
    <cfRule type="duplicateValues" dxfId="0" priority="5318"/>
    <cfRule type="duplicateValues" dxfId="0" priority="5321"/>
    <cfRule type="duplicateValues" dxfId="0" priority="5324"/>
    <cfRule type="duplicateValues" dxfId="0" priority="5327"/>
    <cfRule type="duplicateValues" dxfId="0" priority="5330"/>
    <cfRule type="duplicateValues" dxfId="2" priority="5333"/>
    <cfRule type="duplicateValues" dxfId="0" priority="5336"/>
    <cfRule type="duplicateValues" dxfId="0" priority="5339"/>
  </conditionalFormatting>
  <conditionalFormatting sqref="C162:C164">
    <cfRule type="duplicateValues" dxfId="0" priority="5685"/>
    <cfRule type="duplicateValues" dxfId="0" priority="5686"/>
    <cfRule type="duplicateValues" dxfId="0" priority="5687"/>
    <cfRule type="duplicateValues" dxfId="0" priority="5688"/>
    <cfRule type="duplicateValues" dxfId="0" priority="5689"/>
    <cfRule type="duplicateValues" dxfId="0" priority="5690"/>
    <cfRule type="duplicateValues" dxfId="0" priority="5691"/>
    <cfRule type="duplicateValues" dxfId="0" priority="5692"/>
    <cfRule type="duplicateValues" dxfId="0" priority="5693"/>
    <cfRule type="duplicateValues" dxfId="0" priority="5694"/>
    <cfRule type="duplicateValues" dxfId="0" priority="5695"/>
    <cfRule type="duplicateValues" dxfId="0" priority="5696"/>
    <cfRule type="duplicateValues" dxfId="0" priority="5697"/>
    <cfRule type="duplicateValues" dxfId="0" priority="5698"/>
    <cfRule type="duplicateValues" dxfId="0" priority="5699"/>
    <cfRule type="duplicateValues" dxfId="0" priority="5700"/>
    <cfRule type="duplicateValues" dxfId="0" priority="5701"/>
    <cfRule type="duplicateValues" dxfId="0" priority="5702"/>
    <cfRule type="duplicateValues" dxfId="0" priority="5703"/>
    <cfRule type="duplicateValues" dxfId="0" priority="5704"/>
    <cfRule type="duplicateValues" dxfId="0" priority="5705"/>
    <cfRule type="duplicateValues" dxfId="0" priority="5706"/>
    <cfRule type="duplicateValues" dxfId="0" priority="5707"/>
    <cfRule type="duplicateValues" dxfId="0" priority="5708"/>
    <cfRule type="duplicateValues" dxfId="0" priority="5709"/>
    <cfRule type="duplicateValues" dxfId="0" priority="5710"/>
    <cfRule type="duplicateValues" dxfId="0" priority="5711"/>
    <cfRule type="duplicateValues" dxfId="0" priority="5712"/>
    <cfRule type="duplicateValues" dxfId="0" priority="5713"/>
    <cfRule type="duplicateValues" dxfId="1" priority="5714"/>
    <cfRule type="duplicateValues" dxfId="0" priority="5715"/>
    <cfRule type="duplicateValues" dxfId="0" priority="5716"/>
    <cfRule type="duplicateValues" dxfId="0" priority="5717"/>
    <cfRule type="duplicateValues" dxfId="0" priority="5718"/>
    <cfRule type="duplicateValues" dxfId="0" priority="5719"/>
    <cfRule type="duplicateValues" dxfId="0" priority="5720"/>
    <cfRule type="duplicateValues" dxfId="0" priority="5721"/>
    <cfRule type="duplicateValues" dxfId="0" priority="5722"/>
    <cfRule type="duplicateValues" dxfId="0" priority="5723"/>
    <cfRule type="duplicateValues" dxfId="0" priority="5724"/>
    <cfRule type="duplicateValues" dxfId="0" priority="5725"/>
    <cfRule type="duplicateValues" dxfId="0" priority="5726"/>
    <cfRule type="duplicateValues" dxfId="0" priority="5727"/>
    <cfRule type="duplicateValues" dxfId="0" priority="5728"/>
    <cfRule type="duplicateValues" dxfId="0" priority="5729"/>
    <cfRule type="duplicateValues" dxfId="0" priority="5730"/>
    <cfRule type="duplicateValues" dxfId="2" priority="5731"/>
    <cfRule type="duplicateValues" dxfId="0" priority="5732"/>
    <cfRule type="duplicateValues" dxfId="0" priority="5733"/>
  </conditionalFormatting>
  <conditionalFormatting sqref="C169:C170">
    <cfRule type="duplicateValues" dxfId="0" priority="5538"/>
    <cfRule type="duplicateValues" dxfId="0" priority="5539"/>
    <cfRule type="duplicateValues" dxfId="0" priority="5540"/>
    <cfRule type="duplicateValues" dxfId="0" priority="5541"/>
    <cfRule type="duplicateValues" dxfId="0" priority="5542"/>
    <cfRule type="duplicateValues" dxfId="0" priority="5543"/>
    <cfRule type="duplicateValues" dxfId="0" priority="5544"/>
    <cfRule type="duplicateValues" dxfId="0" priority="5545"/>
    <cfRule type="duplicateValues" dxfId="0" priority="5546"/>
    <cfRule type="duplicateValues" dxfId="0" priority="5547"/>
    <cfRule type="duplicateValues" dxfId="0" priority="5548"/>
    <cfRule type="duplicateValues" dxfId="0" priority="5549"/>
    <cfRule type="duplicateValues" dxfId="0" priority="5550"/>
    <cfRule type="duplicateValues" dxfId="0" priority="5551"/>
    <cfRule type="duplicateValues" dxfId="0" priority="5552"/>
    <cfRule type="duplicateValues" dxfId="0" priority="5553"/>
    <cfRule type="duplicateValues" dxfId="0" priority="5554"/>
    <cfRule type="duplicateValues" dxfId="0" priority="5555"/>
    <cfRule type="duplicateValues" dxfId="0" priority="5556"/>
    <cfRule type="duplicateValues" dxfId="0" priority="5557"/>
    <cfRule type="duplicateValues" dxfId="0" priority="5558"/>
    <cfRule type="duplicateValues" dxfId="0" priority="5559"/>
    <cfRule type="duplicateValues" dxfId="0" priority="5560"/>
    <cfRule type="duplicateValues" dxfId="0" priority="5561"/>
    <cfRule type="duplicateValues" dxfId="0" priority="5562"/>
    <cfRule type="duplicateValues" dxfId="0" priority="5563"/>
    <cfRule type="duplicateValues" dxfId="0" priority="5564"/>
    <cfRule type="duplicateValues" dxfId="0" priority="5565"/>
    <cfRule type="duplicateValues" dxfId="0" priority="5566"/>
    <cfRule type="duplicateValues" dxfId="1" priority="5567"/>
    <cfRule type="duplicateValues" dxfId="0" priority="5568"/>
    <cfRule type="duplicateValues" dxfId="0" priority="5569"/>
    <cfRule type="duplicateValues" dxfId="0" priority="5570"/>
    <cfRule type="duplicateValues" dxfId="0" priority="5571"/>
    <cfRule type="duplicateValues" dxfId="0" priority="5572"/>
    <cfRule type="duplicateValues" dxfId="0" priority="5573"/>
    <cfRule type="duplicateValues" dxfId="0" priority="5574"/>
    <cfRule type="duplicateValues" dxfId="0" priority="5575"/>
    <cfRule type="duplicateValues" dxfId="0" priority="5576"/>
    <cfRule type="duplicateValues" dxfId="0" priority="5577"/>
    <cfRule type="duplicateValues" dxfId="0" priority="5578"/>
    <cfRule type="duplicateValues" dxfId="0" priority="5579"/>
    <cfRule type="duplicateValues" dxfId="0" priority="5580"/>
    <cfRule type="duplicateValues" dxfId="0" priority="5581"/>
    <cfRule type="duplicateValues" dxfId="0" priority="5582"/>
    <cfRule type="duplicateValues" dxfId="0" priority="5583"/>
    <cfRule type="duplicateValues" dxfId="2" priority="5584"/>
    <cfRule type="duplicateValues" dxfId="0" priority="5585"/>
    <cfRule type="duplicateValues" dxfId="0" priority="5586"/>
  </conditionalFormatting>
  <conditionalFormatting sqref="C172:C173">
    <cfRule type="duplicateValues" dxfId="0" priority="5489"/>
    <cfRule type="duplicateValues" dxfId="0" priority="5490"/>
    <cfRule type="duplicateValues" dxfId="0" priority="5491"/>
    <cfRule type="duplicateValues" dxfId="0" priority="5492"/>
    <cfRule type="duplicateValues" dxfId="0" priority="5493"/>
    <cfRule type="duplicateValues" dxfId="0" priority="5494"/>
    <cfRule type="duplicateValues" dxfId="0" priority="5495"/>
    <cfRule type="duplicateValues" dxfId="0" priority="5496"/>
    <cfRule type="duplicateValues" dxfId="0" priority="5497"/>
    <cfRule type="duplicateValues" dxfId="0" priority="5498"/>
    <cfRule type="duplicateValues" dxfId="0" priority="5499"/>
    <cfRule type="duplicateValues" dxfId="0" priority="5500"/>
    <cfRule type="duplicateValues" dxfId="0" priority="5501"/>
    <cfRule type="duplicateValues" dxfId="0" priority="5502"/>
    <cfRule type="duplicateValues" dxfId="0" priority="5503"/>
    <cfRule type="duplicateValues" dxfId="0" priority="5504"/>
    <cfRule type="duplicateValues" dxfId="0" priority="5505"/>
    <cfRule type="duplicateValues" dxfId="0" priority="5506"/>
    <cfRule type="duplicateValues" dxfId="0" priority="5507"/>
    <cfRule type="duplicateValues" dxfId="0" priority="5508"/>
    <cfRule type="duplicateValues" dxfId="0" priority="5509"/>
    <cfRule type="duplicateValues" dxfId="0" priority="5510"/>
    <cfRule type="duplicateValues" dxfId="0" priority="5511"/>
    <cfRule type="duplicateValues" dxfId="0" priority="5512"/>
    <cfRule type="duplicateValues" dxfId="0" priority="5513"/>
    <cfRule type="duplicateValues" dxfId="0" priority="5514"/>
    <cfRule type="duplicateValues" dxfId="0" priority="5515"/>
    <cfRule type="duplicateValues" dxfId="0" priority="5516"/>
    <cfRule type="duplicateValues" dxfId="0" priority="5517"/>
    <cfRule type="duplicateValues" dxfId="1" priority="5518"/>
    <cfRule type="duplicateValues" dxfId="0" priority="5519"/>
    <cfRule type="duplicateValues" dxfId="0" priority="5520"/>
    <cfRule type="duplicateValues" dxfId="0" priority="5521"/>
    <cfRule type="duplicateValues" dxfId="0" priority="5522"/>
    <cfRule type="duplicateValues" dxfId="0" priority="5523"/>
    <cfRule type="duplicateValues" dxfId="0" priority="5524"/>
    <cfRule type="duplicateValues" dxfId="0" priority="5525"/>
    <cfRule type="duplicateValues" dxfId="0" priority="5526"/>
    <cfRule type="duplicateValues" dxfId="0" priority="5527"/>
    <cfRule type="duplicateValues" dxfId="0" priority="5528"/>
    <cfRule type="duplicateValues" dxfId="0" priority="5529"/>
    <cfRule type="duplicateValues" dxfId="0" priority="5530"/>
    <cfRule type="duplicateValues" dxfId="0" priority="5531"/>
    <cfRule type="duplicateValues" dxfId="0" priority="5532"/>
    <cfRule type="duplicateValues" dxfId="0" priority="5533"/>
    <cfRule type="duplicateValues" dxfId="0" priority="5534"/>
    <cfRule type="duplicateValues" dxfId="2" priority="5535"/>
    <cfRule type="duplicateValues" dxfId="0" priority="5536"/>
    <cfRule type="duplicateValues" dxfId="0" priority="5537"/>
  </conditionalFormatting>
  <conditionalFormatting sqref="C215:C216">
    <cfRule type="duplicateValues" dxfId="0" priority="4166"/>
    <cfRule type="duplicateValues" dxfId="0" priority="4167"/>
    <cfRule type="duplicateValues" dxfId="0" priority="4168"/>
    <cfRule type="duplicateValues" dxfId="0" priority="4169"/>
    <cfRule type="duplicateValues" dxfId="0" priority="4170"/>
    <cfRule type="duplicateValues" dxfId="0" priority="4171"/>
    <cfRule type="duplicateValues" dxfId="0" priority="4172"/>
    <cfRule type="duplicateValues" dxfId="0" priority="4173"/>
    <cfRule type="duplicateValues" dxfId="0" priority="4174"/>
    <cfRule type="duplicateValues" dxfId="0" priority="4175"/>
    <cfRule type="duplicateValues" dxfId="0" priority="4176"/>
    <cfRule type="duplicateValues" dxfId="0" priority="4177"/>
    <cfRule type="duplicateValues" dxfId="0" priority="4178"/>
    <cfRule type="duplicateValues" dxfId="0" priority="4179"/>
    <cfRule type="duplicateValues" dxfId="0" priority="4180"/>
    <cfRule type="duplicateValues" dxfId="0" priority="4181"/>
    <cfRule type="duplicateValues" dxfId="0" priority="4182"/>
    <cfRule type="duplicateValues" dxfId="0" priority="4183"/>
    <cfRule type="duplicateValues" dxfId="0" priority="4184"/>
    <cfRule type="duplicateValues" dxfId="0" priority="4185"/>
    <cfRule type="duplicateValues" dxfId="0" priority="4186"/>
    <cfRule type="duplicateValues" dxfId="0" priority="4187"/>
    <cfRule type="duplicateValues" dxfId="0" priority="4188"/>
    <cfRule type="duplicateValues" dxfId="0" priority="4189"/>
    <cfRule type="duplicateValues" dxfId="0" priority="4190"/>
    <cfRule type="duplicateValues" dxfId="0" priority="4191"/>
    <cfRule type="duplicateValues" dxfId="0" priority="4192"/>
    <cfRule type="duplicateValues" dxfId="0" priority="4193"/>
    <cfRule type="duplicateValues" dxfId="0" priority="4194"/>
    <cfRule type="duplicateValues" dxfId="1" priority="4195"/>
    <cfRule type="duplicateValues" dxfId="0" priority="4196"/>
    <cfRule type="duplicateValues" dxfId="0" priority="4197"/>
    <cfRule type="duplicateValues" dxfId="0" priority="4198"/>
    <cfRule type="duplicateValues" dxfId="0" priority="4199"/>
    <cfRule type="duplicateValues" dxfId="0" priority="4200"/>
    <cfRule type="duplicateValues" dxfId="0" priority="4201"/>
    <cfRule type="duplicateValues" dxfId="0" priority="4202"/>
    <cfRule type="duplicateValues" dxfId="0" priority="4203"/>
    <cfRule type="duplicateValues" dxfId="0" priority="4204"/>
    <cfRule type="duplicateValues" dxfId="0" priority="4205"/>
    <cfRule type="duplicateValues" dxfId="0" priority="4206"/>
    <cfRule type="duplicateValues" dxfId="0" priority="4207"/>
    <cfRule type="duplicateValues" dxfId="0" priority="4208"/>
    <cfRule type="duplicateValues" dxfId="0" priority="4209"/>
    <cfRule type="duplicateValues" dxfId="0" priority="4210"/>
    <cfRule type="duplicateValues" dxfId="0" priority="4211"/>
    <cfRule type="duplicateValues" dxfId="2" priority="4212"/>
    <cfRule type="duplicateValues" dxfId="0" priority="4213"/>
    <cfRule type="duplicateValues" dxfId="0" priority="4214"/>
  </conditionalFormatting>
  <conditionalFormatting sqref="C267:C268"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  <cfRule type="duplicateValues" dxfId="0" priority="3191"/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  <cfRule type="duplicateValues" dxfId="0" priority="3212"/>
    <cfRule type="duplicateValues" dxfId="0" priority="3213"/>
    <cfRule type="duplicateValues" dxfId="0" priority="3214"/>
    <cfRule type="duplicateValues" dxfId="1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  <cfRule type="duplicateValues" dxfId="2" priority="3232"/>
    <cfRule type="duplicateValues" dxfId="0" priority="3233"/>
    <cfRule type="duplicateValues" dxfId="0" priority="3234"/>
  </conditionalFormatting>
  <conditionalFormatting sqref="I125:I127"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1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299"/>
    <cfRule type="duplicateValues" dxfId="0" priority="2300"/>
    <cfRule type="duplicateValues" dxfId="2" priority="2301"/>
    <cfRule type="duplicateValues" dxfId="0" priority="2302"/>
    <cfRule type="duplicateValues" dxfId="0" priority="2303"/>
  </conditionalFormatting>
  <conditionalFormatting sqref="I140:I141"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1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2" priority="1958"/>
    <cfRule type="duplicateValues" dxfId="0" priority="1959"/>
    <cfRule type="duplicateValues" dxfId="0" priority="1960"/>
  </conditionalFormatting>
  <conditionalFormatting sqref="I146:I147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1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2" priority="390"/>
    <cfRule type="duplicateValues" dxfId="0" priority="391"/>
    <cfRule type="duplicateValues" dxfId="0" priority="392"/>
  </conditionalFormatting>
  <conditionalFormatting sqref="I150:I151"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0" priority="1825"/>
    <cfRule type="duplicateValues" dxfId="0" priority="1826"/>
    <cfRule type="duplicateValues" dxfId="0" priority="1827"/>
    <cfRule type="duplicateValues" dxfId="0" priority="1828"/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1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2" priority="1860"/>
    <cfRule type="duplicateValues" dxfId="0" priority="1861"/>
    <cfRule type="duplicateValues" dxfId="0" priority="1862"/>
  </conditionalFormatting>
  <conditionalFormatting sqref="I155:I156"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1" priority="1892"/>
    <cfRule type="duplicateValues" dxfId="0" priority="1893"/>
    <cfRule type="duplicateValues" dxfId="0" priority="1894"/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2" priority="1909"/>
    <cfRule type="duplicateValues" dxfId="0" priority="1910"/>
    <cfRule type="duplicateValues" dxfId="0" priority="1911"/>
  </conditionalFormatting>
  <conditionalFormatting sqref="I162:I164"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1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2" priority="2203"/>
    <cfRule type="duplicateValues" dxfId="0" priority="2204"/>
    <cfRule type="duplicateValues" dxfId="0" priority="2205"/>
  </conditionalFormatting>
  <conditionalFormatting sqref="I169:I170"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1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2" priority="2056"/>
    <cfRule type="duplicateValues" dxfId="0" priority="2057"/>
    <cfRule type="duplicateValues" dxfId="0" priority="2058"/>
  </conditionalFormatting>
  <conditionalFormatting sqref="I172:I173"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1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2" priority="2007"/>
    <cfRule type="duplicateValues" dxfId="0" priority="2008"/>
    <cfRule type="duplicateValues" dxfId="0" priority="2009"/>
  </conditionalFormatting>
  <conditionalFormatting sqref="C135 C139">
    <cfRule type="duplicateValues" dxfId="0" priority="5734"/>
    <cfRule type="duplicateValues" dxfId="0" priority="5735"/>
    <cfRule type="duplicateValues" dxfId="0" priority="5736"/>
    <cfRule type="duplicateValues" dxfId="0" priority="5737"/>
    <cfRule type="duplicateValues" dxfId="0" priority="5738"/>
    <cfRule type="duplicateValues" dxfId="0" priority="5739"/>
    <cfRule type="duplicateValues" dxfId="0" priority="5740"/>
    <cfRule type="duplicateValues" dxfId="0" priority="5741"/>
    <cfRule type="duplicateValues" dxfId="0" priority="5742"/>
    <cfRule type="duplicateValues" dxfId="0" priority="5743"/>
    <cfRule type="duplicateValues" dxfId="0" priority="5744"/>
    <cfRule type="duplicateValues" dxfId="0" priority="5745"/>
    <cfRule type="duplicateValues" dxfId="0" priority="5746"/>
    <cfRule type="duplicateValues" dxfId="0" priority="5747"/>
    <cfRule type="duplicateValues" dxfId="0" priority="5748"/>
    <cfRule type="duplicateValues" dxfId="0" priority="5749"/>
    <cfRule type="duplicateValues" dxfId="0" priority="5750"/>
    <cfRule type="duplicateValues" dxfId="0" priority="5751"/>
    <cfRule type="duplicateValues" dxfId="0" priority="5752"/>
    <cfRule type="duplicateValues" dxfId="0" priority="5753"/>
    <cfRule type="duplicateValues" dxfId="0" priority="5754"/>
    <cfRule type="duplicateValues" dxfId="0" priority="5755"/>
    <cfRule type="duplicateValues" dxfId="0" priority="5756"/>
    <cfRule type="duplicateValues" dxfId="0" priority="5757"/>
    <cfRule type="duplicateValues" dxfId="0" priority="5758"/>
    <cfRule type="duplicateValues" dxfId="0" priority="5759"/>
    <cfRule type="duplicateValues" dxfId="0" priority="5760"/>
    <cfRule type="duplicateValues" dxfId="0" priority="5761"/>
    <cfRule type="duplicateValues" dxfId="0" priority="5762"/>
    <cfRule type="duplicateValues" dxfId="1" priority="5763"/>
    <cfRule type="duplicateValues" dxfId="0" priority="5764"/>
    <cfRule type="duplicateValues" dxfId="0" priority="5765"/>
    <cfRule type="duplicateValues" dxfId="0" priority="5766"/>
    <cfRule type="duplicateValues" dxfId="0" priority="5767"/>
    <cfRule type="duplicateValues" dxfId="0" priority="5768"/>
    <cfRule type="duplicateValues" dxfId="0" priority="5769"/>
    <cfRule type="duplicateValues" dxfId="0" priority="5770"/>
    <cfRule type="duplicateValues" dxfId="0" priority="5771"/>
    <cfRule type="duplicateValues" dxfId="0" priority="5772"/>
    <cfRule type="duplicateValues" dxfId="0" priority="5773"/>
    <cfRule type="duplicateValues" dxfId="0" priority="5774"/>
    <cfRule type="duplicateValues" dxfId="0" priority="5775"/>
    <cfRule type="duplicateValues" dxfId="0" priority="5776"/>
    <cfRule type="duplicateValues" dxfId="0" priority="5777"/>
    <cfRule type="duplicateValues" dxfId="0" priority="5778"/>
    <cfRule type="duplicateValues" dxfId="0" priority="5779"/>
    <cfRule type="duplicateValues" dxfId="2" priority="5780"/>
    <cfRule type="duplicateValues" dxfId="0" priority="5781"/>
    <cfRule type="duplicateValues" dxfId="0" priority="5782"/>
  </conditionalFormatting>
  <conditionalFormatting sqref="I135 I139"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1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0" priority="2251"/>
    <cfRule type="duplicateValues" dxfId="2" priority="2252"/>
    <cfRule type="duplicateValues" dxfId="0" priority="2253"/>
    <cfRule type="duplicateValues" dxfId="0" priority="2254"/>
  </conditionalFormatting>
  <conditionalFormatting sqref="C145 C153">
    <cfRule type="duplicateValues" dxfId="0" priority="5636"/>
    <cfRule type="duplicateValues" dxfId="0" priority="5637"/>
    <cfRule type="duplicateValues" dxfId="0" priority="5638"/>
    <cfRule type="duplicateValues" dxfId="0" priority="5639"/>
    <cfRule type="duplicateValues" dxfId="0" priority="5640"/>
    <cfRule type="duplicateValues" dxfId="0" priority="5641"/>
    <cfRule type="duplicateValues" dxfId="0" priority="5642"/>
    <cfRule type="duplicateValues" dxfId="0" priority="5643"/>
    <cfRule type="duplicateValues" dxfId="0" priority="5644"/>
    <cfRule type="duplicateValues" dxfId="0" priority="5645"/>
    <cfRule type="duplicateValues" dxfId="0" priority="5646"/>
    <cfRule type="duplicateValues" dxfId="0" priority="5647"/>
    <cfRule type="duplicateValues" dxfId="0" priority="5648"/>
    <cfRule type="duplicateValues" dxfId="0" priority="5649"/>
    <cfRule type="duplicateValues" dxfId="0" priority="5650"/>
    <cfRule type="duplicateValues" dxfId="0" priority="5651"/>
    <cfRule type="duplicateValues" dxfId="0" priority="5652"/>
    <cfRule type="duplicateValues" dxfId="0" priority="5653"/>
    <cfRule type="duplicateValues" dxfId="0" priority="5654"/>
    <cfRule type="duplicateValues" dxfId="0" priority="5655"/>
    <cfRule type="duplicateValues" dxfId="0" priority="5656"/>
    <cfRule type="duplicateValues" dxfId="0" priority="5657"/>
    <cfRule type="duplicateValues" dxfId="0" priority="5658"/>
    <cfRule type="duplicateValues" dxfId="0" priority="5659"/>
    <cfRule type="duplicateValues" dxfId="0" priority="5660"/>
    <cfRule type="duplicateValues" dxfId="0" priority="5661"/>
    <cfRule type="duplicateValues" dxfId="0" priority="5662"/>
    <cfRule type="duplicateValues" dxfId="0" priority="5663"/>
    <cfRule type="duplicateValues" dxfId="0" priority="5664"/>
    <cfRule type="duplicateValues" dxfId="1" priority="5665"/>
    <cfRule type="duplicateValues" dxfId="0" priority="5666"/>
    <cfRule type="duplicateValues" dxfId="0" priority="5667"/>
    <cfRule type="duplicateValues" dxfId="0" priority="5668"/>
    <cfRule type="duplicateValues" dxfId="0" priority="5669"/>
    <cfRule type="duplicateValues" dxfId="0" priority="5670"/>
    <cfRule type="duplicateValues" dxfId="0" priority="5671"/>
    <cfRule type="duplicateValues" dxfId="0" priority="5672"/>
    <cfRule type="duplicateValues" dxfId="0" priority="5673"/>
    <cfRule type="duplicateValues" dxfId="0" priority="5674"/>
    <cfRule type="duplicateValues" dxfId="0" priority="5675"/>
    <cfRule type="duplicateValues" dxfId="0" priority="5676"/>
    <cfRule type="duplicateValues" dxfId="0" priority="5677"/>
    <cfRule type="duplicateValues" dxfId="0" priority="5678"/>
    <cfRule type="duplicateValues" dxfId="0" priority="5679"/>
    <cfRule type="duplicateValues" dxfId="0" priority="5680"/>
    <cfRule type="duplicateValues" dxfId="0" priority="5681"/>
    <cfRule type="duplicateValues" dxfId="2" priority="5682"/>
    <cfRule type="duplicateValues" dxfId="0" priority="5683"/>
    <cfRule type="duplicateValues" dxfId="0" priority="5684"/>
  </conditionalFormatting>
  <conditionalFormatting sqref="I145 I153"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1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2" priority="2154"/>
    <cfRule type="duplicateValues" dxfId="0" priority="2155"/>
    <cfRule type="duplicateValues" dxfId="0" priority="2156"/>
  </conditionalFormatting>
  <conditionalFormatting sqref="B237 B239">
    <cfRule type="duplicateValues" dxfId="0" priority="3578"/>
    <cfRule type="duplicateValues" dxfId="0" priority="3579"/>
    <cfRule type="duplicateValues" dxfId="0" priority="3580"/>
    <cfRule type="duplicateValues" dxfId="0" priority="3581"/>
    <cfRule type="duplicateValues" dxfId="0" priority="3582"/>
    <cfRule type="duplicateValues" dxfId="0" priority="3583"/>
    <cfRule type="duplicateValues" dxfId="0" priority="3584"/>
    <cfRule type="duplicateValues" dxfId="0" priority="3585"/>
    <cfRule type="duplicateValues" dxfId="0" priority="3586"/>
    <cfRule type="duplicateValues" dxfId="0" priority="3587"/>
    <cfRule type="duplicateValues" dxfId="0" priority="3588"/>
    <cfRule type="duplicateValues" dxfId="0" priority="3589"/>
    <cfRule type="duplicateValues" dxfId="0" priority="3590"/>
    <cfRule type="duplicateValues" dxfId="0" priority="3591"/>
    <cfRule type="duplicateValues" dxfId="0" priority="3592"/>
    <cfRule type="duplicateValues" dxfId="0" priority="3593"/>
    <cfRule type="duplicateValues" dxfId="0" priority="3594"/>
    <cfRule type="duplicateValues" dxfId="0" priority="3595"/>
    <cfRule type="duplicateValues" dxfId="0" priority="3596"/>
    <cfRule type="duplicateValues" dxfId="0" priority="3597"/>
    <cfRule type="duplicateValues" dxfId="0" priority="3598"/>
    <cfRule type="duplicateValues" dxfId="0" priority="3599"/>
    <cfRule type="duplicateValues" dxfId="0" priority="3600"/>
    <cfRule type="duplicateValues" dxfId="0" priority="3601"/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1" priority="3607"/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  <cfRule type="duplicateValues" dxfId="0" priority="3620"/>
    <cfRule type="duplicateValues" dxfId="0" priority="3621"/>
    <cfRule type="duplicateValues" dxfId="0" priority="3622"/>
    <cfRule type="duplicateValues" dxfId="0" priority="3623"/>
    <cfRule type="duplicateValues" dxfId="2" priority="3624"/>
    <cfRule type="duplicateValues" dxfId="0" priority="3625"/>
    <cfRule type="duplicateValues" dxfId="0" priority="3626"/>
  </conditionalFormatting>
  <conditionalFormatting sqref="C237 C239">
    <cfRule type="duplicateValues" dxfId="0" priority="3627"/>
    <cfRule type="duplicateValues" dxfId="0" priority="3628"/>
    <cfRule type="duplicateValues" dxfId="0" priority="3629"/>
    <cfRule type="duplicateValues" dxfId="0" priority="3630"/>
    <cfRule type="duplicateValues" dxfId="0" priority="3631"/>
    <cfRule type="duplicateValues" dxfId="0" priority="3632"/>
    <cfRule type="duplicateValues" dxfId="0" priority="3633"/>
    <cfRule type="duplicateValues" dxfId="0" priority="3634"/>
    <cfRule type="duplicateValues" dxfId="0" priority="3635"/>
    <cfRule type="duplicateValues" dxfId="0" priority="3636"/>
    <cfRule type="duplicateValues" dxfId="0" priority="3637"/>
    <cfRule type="duplicateValues" dxfId="0" priority="3638"/>
    <cfRule type="duplicateValues" dxfId="0" priority="3639"/>
    <cfRule type="duplicateValues" dxfId="0" priority="3640"/>
    <cfRule type="duplicateValues" dxfId="0" priority="3641"/>
    <cfRule type="duplicateValues" dxfId="0" priority="3642"/>
    <cfRule type="duplicateValues" dxfId="0" priority="3643"/>
    <cfRule type="duplicateValues" dxfId="0" priority="3644"/>
    <cfRule type="duplicateValues" dxfId="0" priority="3645"/>
    <cfRule type="duplicateValues" dxfId="0" priority="3646"/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1" priority="3656"/>
    <cfRule type="duplicateValues" dxfId="0" priority="3657"/>
    <cfRule type="duplicateValues" dxfId="0" priority="3658"/>
    <cfRule type="duplicateValues" dxfId="0" priority="3659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  <cfRule type="duplicateValues" dxfId="0" priority="3668"/>
    <cfRule type="duplicateValues" dxfId="0" priority="3669"/>
    <cfRule type="duplicateValues" dxfId="0" priority="3670"/>
    <cfRule type="duplicateValues" dxfId="0" priority="3671"/>
    <cfRule type="duplicateValues" dxfId="0" priority="3672"/>
    <cfRule type="duplicateValues" dxfId="2" priority="3673"/>
    <cfRule type="duplicateValues" dxfId="0" priority="3674"/>
    <cfRule type="duplicateValues" dxfId="0" priority="3675"/>
  </conditionalFormatting>
  <conditionalFormatting sqref="I237 I239"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1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2" priority="929"/>
    <cfRule type="duplicateValues" dxfId="0" priority="930"/>
    <cfRule type="duplicateValues" dxfId="0" priority="93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view="pageBreakPreview" zoomScale="90" zoomScaleNormal="100" zoomScaleSheetLayoutView="90" topLeftCell="C1" workbookViewId="0">
      <pane ySplit="5" topLeftCell="A6" activePane="bottomLeft" state="frozen"/>
      <selection/>
      <selection pane="bottomLeft" activeCell="A2" sqref="A2:Y2"/>
    </sheetView>
  </sheetViews>
  <sheetFormatPr defaultColWidth="9" defaultRowHeight="13.5"/>
  <cols>
    <col min="2" max="2" width="8.88333333333333" customWidth="1"/>
    <col min="3" max="3" width="7.21666666666667" hidden="1" customWidth="1"/>
    <col min="4" max="4" width="7.49166666666667" customWidth="1"/>
    <col min="5" max="5" width="10.8333333333333" customWidth="1"/>
    <col min="6" max="6" width="8.60833333333333" customWidth="1"/>
    <col min="7" max="7" width="7.35" customWidth="1"/>
    <col min="8" max="8" width="6.8" customWidth="1"/>
    <col min="9" max="9" width="9.75" hidden="1" customWidth="1"/>
    <col min="10" max="10" width="10.55" hidden="1" customWidth="1"/>
    <col min="11" max="11" width="10.6833333333333" customWidth="1"/>
    <col min="12" max="12" width="9.025" customWidth="1"/>
    <col min="13" max="13" width="7.5" customWidth="1"/>
    <col min="14" max="14" width="7.35833333333333" customWidth="1"/>
    <col min="15" max="15" width="9.44166666666667" customWidth="1"/>
    <col min="16" max="16" width="7.08333333333333" style="1" customWidth="1"/>
    <col min="17" max="17" width="8.475" style="1" customWidth="1"/>
    <col min="18" max="18" width="8.05" style="1" customWidth="1"/>
    <col min="19" max="19" width="10.375" hidden="1" customWidth="1"/>
    <col min="20" max="20" width="12.625" hidden="1" customWidth="1"/>
    <col min="21" max="21" width="9.725" customWidth="1"/>
    <col min="22" max="22" width="9.71666666666667" customWidth="1"/>
    <col min="23" max="23" width="11.1083333333333" customWidth="1"/>
    <col min="24" max="24" width="10.375"/>
    <col min="25" max="25" width="8.375" customWidth="1"/>
    <col min="27" max="27" width="9.375"/>
    <col min="28" max="28" width="12.625" style="2"/>
  </cols>
  <sheetData>
    <row r="1" ht="25" customHeight="1" spans="1:2">
      <c r="A1" s="3" t="s">
        <v>1319</v>
      </c>
      <c r="B1" s="3"/>
    </row>
    <row r="2" ht="30" customHeight="1" spans="1:25">
      <c r="A2" s="4" t="s">
        <v>1320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"/>
      <c r="Q2" s="15"/>
      <c r="R2" s="15"/>
      <c r="S2" s="4"/>
      <c r="T2" s="4"/>
      <c r="U2" s="4"/>
      <c r="V2" s="4"/>
      <c r="W2" s="4"/>
      <c r="X2" s="4"/>
      <c r="Y2" s="4"/>
    </row>
    <row r="3" ht="51" customHeight="1" spans="1:26">
      <c r="A3" s="5" t="s">
        <v>1321</v>
      </c>
      <c r="B3" s="6" t="s">
        <v>1322</v>
      </c>
      <c r="C3" s="6"/>
      <c r="D3" s="6"/>
      <c r="E3" s="6"/>
      <c r="F3" s="6"/>
      <c r="G3" s="6"/>
      <c r="H3" s="6"/>
      <c r="I3" s="6"/>
      <c r="J3" s="6"/>
      <c r="K3" s="6"/>
      <c r="L3" s="6"/>
      <c r="M3" s="6" t="s">
        <v>1323</v>
      </c>
      <c r="N3" s="6"/>
      <c r="O3" s="6"/>
      <c r="P3" s="16"/>
      <c r="Q3" s="16"/>
      <c r="R3" s="16"/>
      <c r="S3" s="6"/>
      <c r="T3" s="6"/>
      <c r="U3" s="6" t="s">
        <v>1324</v>
      </c>
      <c r="V3" s="6"/>
      <c r="W3" s="6" t="s">
        <v>1325</v>
      </c>
      <c r="X3" s="6"/>
      <c r="Y3" s="6"/>
      <c r="Z3" s="27"/>
    </row>
    <row r="4" ht="27" spans="1:27">
      <c r="A4" s="5"/>
      <c r="B4" s="7" t="s">
        <v>1326</v>
      </c>
      <c r="C4" s="8"/>
      <c r="D4" s="9"/>
      <c r="E4" s="10" t="s">
        <v>1327</v>
      </c>
      <c r="F4" s="5" t="s">
        <v>1328</v>
      </c>
      <c r="G4" s="5"/>
      <c r="H4" s="5"/>
      <c r="I4" s="17" t="s">
        <v>1329</v>
      </c>
      <c r="J4" s="17" t="s">
        <v>1330</v>
      </c>
      <c r="K4" s="5" t="s">
        <v>1331</v>
      </c>
      <c r="L4" s="5" t="s">
        <v>1332</v>
      </c>
      <c r="M4" s="7" t="s">
        <v>1333</v>
      </c>
      <c r="N4" s="9"/>
      <c r="O4" s="10" t="s">
        <v>1327</v>
      </c>
      <c r="P4" s="18" t="s">
        <v>1328</v>
      </c>
      <c r="Q4" s="5" t="s">
        <v>1334</v>
      </c>
      <c r="R4" s="5" t="s">
        <v>1335</v>
      </c>
      <c r="S4" s="17" t="s">
        <v>1329</v>
      </c>
      <c r="T4" s="17" t="s">
        <v>1330</v>
      </c>
      <c r="U4" s="5" t="s">
        <v>1336</v>
      </c>
      <c r="V4" s="10" t="s">
        <v>1327</v>
      </c>
      <c r="W4" s="5" t="s">
        <v>1337</v>
      </c>
      <c r="X4" s="5" t="s">
        <v>1338</v>
      </c>
      <c r="Y4" s="5" t="s">
        <v>1339</v>
      </c>
      <c r="Z4" s="25"/>
      <c r="AA4" s="2"/>
    </row>
    <row r="5" ht="45" customHeight="1" spans="1:27">
      <c r="A5" s="5"/>
      <c r="B5" s="5" t="s">
        <v>1340</v>
      </c>
      <c r="C5" s="5"/>
      <c r="D5" s="5" t="s">
        <v>1341</v>
      </c>
      <c r="E5" s="11"/>
      <c r="F5" s="5" t="s">
        <v>1342</v>
      </c>
      <c r="G5" s="5" t="s">
        <v>1343</v>
      </c>
      <c r="H5" s="5" t="s">
        <v>1344</v>
      </c>
      <c r="I5" s="17" t="s">
        <v>1345</v>
      </c>
      <c r="J5" s="17" t="s">
        <v>1345</v>
      </c>
      <c r="K5" s="5"/>
      <c r="L5" s="5"/>
      <c r="M5" s="5" t="s">
        <v>1340</v>
      </c>
      <c r="N5" s="5" t="s">
        <v>1341</v>
      </c>
      <c r="O5" s="11"/>
      <c r="P5" s="19" t="s">
        <v>1346</v>
      </c>
      <c r="Q5" s="5"/>
      <c r="R5" s="5"/>
      <c r="S5" s="17" t="s">
        <v>1345</v>
      </c>
      <c r="T5" s="17" t="s">
        <v>1345</v>
      </c>
      <c r="U5" s="5" t="s">
        <v>1340</v>
      </c>
      <c r="V5" s="11"/>
      <c r="W5" s="5"/>
      <c r="X5" s="5"/>
      <c r="Y5" s="5"/>
      <c r="Z5" s="25"/>
      <c r="AA5" s="2"/>
    </row>
    <row r="6" ht="45" customHeight="1" spans="1:27">
      <c r="A6" s="5" t="s">
        <v>1347</v>
      </c>
      <c r="B6" s="12">
        <v>19328</v>
      </c>
      <c r="C6" s="12"/>
      <c r="D6" s="12">
        <v>6828.6</v>
      </c>
      <c r="E6" s="12">
        <f>'[2]2017年申报123处'!$W$12</f>
        <v>20733.63</v>
      </c>
      <c r="F6" s="12">
        <v>3669</v>
      </c>
      <c r="G6" s="12">
        <v>1256</v>
      </c>
      <c r="H6" s="12">
        <v>2928</v>
      </c>
      <c r="I6" s="12">
        <f t="shared" ref="I6:I11" si="0">J6-F6-G6-(B6-C6)</f>
        <v>13328.44</v>
      </c>
      <c r="J6" s="20">
        <f>28908.8*1.3</f>
        <v>37581.44</v>
      </c>
      <c r="K6" s="20">
        <f t="shared" ref="K6:K12" si="1">B6+F6+G6+D6+H6</f>
        <v>34009.6</v>
      </c>
      <c r="L6" s="21">
        <f t="shared" ref="L6:L11" si="2">E6/K6</f>
        <v>0.609640513266842</v>
      </c>
      <c r="M6" s="12">
        <v>13182</v>
      </c>
      <c r="N6" s="12">
        <f>3045+866</f>
        <v>3911</v>
      </c>
      <c r="O6" s="12">
        <f>'[2]2018年申报107处'!$V$22</f>
        <v>4796</v>
      </c>
      <c r="P6" s="22">
        <v>585</v>
      </c>
      <c r="Q6" s="22">
        <f t="shared" ref="Q6:Q12" si="3">M6+N6+P6</f>
        <v>17678</v>
      </c>
      <c r="R6" s="24">
        <f t="shared" ref="R6:R13" si="4">O6/Q6</f>
        <v>0.271297658106121</v>
      </c>
      <c r="S6" s="12">
        <f t="shared" ref="S6:S12" si="5">T6-M6</f>
        <v>8790.6</v>
      </c>
      <c r="T6" s="12">
        <v>21972.6</v>
      </c>
      <c r="U6" s="12">
        <f>'[1]2019年申报121处'!$G$5</f>
        <v>14271</v>
      </c>
      <c r="V6" s="12">
        <f>'[2]2019年申报121处'!$R$6</f>
        <v>240</v>
      </c>
      <c r="W6" s="25">
        <f t="shared" ref="W6:W12" si="6">K6+Q6+U6</f>
        <v>65958.6</v>
      </c>
      <c r="X6" s="25">
        <f t="shared" ref="X6:X12" si="7">E6+O6+V6</f>
        <v>25769.63</v>
      </c>
      <c r="Y6" s="28">
        <f t="shared" ref="Y6:Y13" si="8">X6/W6</f>
        <v>0.390694011091806</v>
      </c>
      <c r="Z6" s="2"/>
      <c r="AA6" s="2"/>
    </row>
    <row r="7" ht="45" customHeight="1" spans="1:27">
      <c r="A7" s="5" t="s">
        <v>1348</v>
      </c>
      <c r="B7" s="12">
        <v>12029</v>
      </c>
      <c r="C7" s="12"/>
      <c r="D7" s="12">
        <f>2320.64+3592</f>
        <v>5912.64</v>
      </c>
      <c r="E7" s="12">
        <f>'[4]2017年申报123处'!$W$115</f>
        <v>11118.2</v>
      </c>
      <c r="F7" s="12">
        <v>4094.2</v>
      </c>
      <c r="G7" s="12">
        <v>169</v>
      </c>
      <c r="H7" s="12">
        <v>764</v>
      </c>
      <c r="I7" s="12">
        <f t="shared" si="0"/>
        <v>9222.64</v>
      </c>
      <c r="J7" s="20">
        <f>19626.8*1.3</f>
        <v>25514.84</v>
      </c>
      <c r="K7" s="20">
        <f t="shared" si="1"/>
        <v>22968.84</v>
      </c>
      <c r="L7" s="21">
        <f t="shared" si="2"/>
        <v>0.484055790366427</v>
      </c>
      <c r="M7" s="12">
        <v>15326</v>
      </c>
      <c r="N7" s="12">
        <v>94.64</v>
      </c>
      <c r="O7" s="12">
        <f>'[3]2018年申报107处'!$X$118</f>
        <v>9284</v>
      </c>
      <c r="P7" s="22">
        <v>125</v>
      </c>
      <c r="Q7" s="22">
        <f t="shared" si="3"/>
        <v>15545.64</v>
      </c>
      <c r="R7" s="24">
        <f t="shared" si="4"/>
        <v>0.597209249667431</v>
      </c>
      <c r="S7" s="12">
        <f t="shared" si="5"/>
        <v>10219</v>
      </c>
      <c r="T7" s="12">
        <v>25545</v>
      </c>
      <c r="U7" s="12">
        <f>'[1]2019年申报121处'!$G$122</f>
        <v>6626</v>
      </c>
      <c r="V7" s="12">
        <f>'[4]2019年申报121处'!$R$171</f>
        <v>84</v>
      </c>
      <c r="W7" s="25">
        <f t="shared" si="6"/>
        <v>45140.48</v>
      </c>
      <c r="X7" s="25">
        <f t="shared" si="7"/>
        <v>20486.2</v>
      </c>
      <c r="Y7" s="28">
        <f t="shared" si="8"/>
        <v>0.453832125843589</v>
      </c>
      <c r="Z7" s="2"/>
      <c r="AA7" s="2"/>
    </row>
    <row r="8" ht="45" customHeight="1" spans="1:27">
      <c r="A8" s="5" t="s">
        <v>1349</v>
      </c>
      <c r="B8" s="12">
        <v>3983</v>
      </c>
      <c r="C8" s="12"/>
      <c r="D8" s="12"/>
      <c r="E8" s="12">
        <f>'[2]2017年申报123处'!$W$196</f>
        <v>4553.8</v>
      </c>
      <c r="F8" s="12">
        <v>1361</v>
      </c>
      <c r="G8" s="12"/>
      <c r="H8" s="12">
        <v>805</v>
      </c>
      <c r="I8" s="12">
        <f t="shared" si="0"/>
        <v>3535</v>
      </c>
      <c r="J8" s="20">
        <f>6830*1.3</f>
        <v>8879</v>
      </c>
      <c r="K8" s="20">
        <f t="shared" si="1"/>
        <v>6149</v>
      </c>
      <c r="L8" s="21">
        <f t="shared" si="2"/>
        <v>0.740575703366401</v>
      </c>
      <c r="M8" s="12">
        <v>7012</v>
      </c>
      <c r="N8" s="12">
        <f>260+1183</f>
        <v>1443</v>
      </c>
      <c r="O8" s="12">
        <f>'[2]2018年申报107处'!$V$170</f>
        <v>5268</v>
      </c>
      <c r="P8" s="22"/>
      <c r="Q8" s="22">
        <f t="shared" si="3"/>
        <v>8455</v>
      </c>
      <c r="R8" s="24">
        <f t="shared" si="4"/>
        <v>0.623063276167948</v>
      </c>
      <c r="S8" s="12">
        <f t="shared" si="5"/>
        <v>4675</v>
      </c>
      <c r="T8" s="12">
        <v>11687</v>
      </c>
      <c r="U8" s="12">
        <f>'[1]2019年申报121处'!$G$241</f>
        <v>3642</v>
      </c>
      <c r="V8" s="12">
        <f>'[2]2019年申报121处'!$R$242</f>
        <v>240</v>
      </c>
      <c r="W8" s="25">
        <f t="shared" si="6"/>
        <v>18246</v>
      </c>
      <c r="X8" s="25">
        <f t="shared" si="7"/>
        <v>10061.8</v>
      </c>
      <c r="Y8" s="28">
        <f t="shared" si="8"/>
        <v>0.551452373122876</v>
      </c>
      <c r="Z8" s="2"/>
      <c r="AA8" s="2"/>
    </row>
    <row r="9" ht="45" customHeight="1" spans="1:27">
      <c r="A9" s="5" t="s">
        <v>1350</v>
      </c>
      <c r="B9" s="12">
        <v>4305</v>
      </c>
      <c r="C9" s="12"/>
      <c r="D9" s="12">
        <f>0+260</f>
        <v>260</v>
      </c>
      <c r="E9" s="12">
        <f>'[2]2017年申报123处'!$W$232</f>
        <v>3851</v>
      </c>
      <c r="F9" s="12">
        <v>298</v>
      </c>
      <c r="G9" s="12"/>
      <c r="H9" s="12">
        <v>874</v>
      </c>
      <c r="I9" s="12">
        <f t="shared" si="0"/>
        <v>4562</v>
      </c>
      <c r="J9" s="20">
        <f>7050*1.3</f>
        <v>9165</v>
      </c>
      <c r="K9" s="20">
        <f t="shared" si="1"/>
        <v>5737</v>
      </c>
      <c r="L9" s="21">
        <f t="shared" si="2"/>
        <v>0.671256754401255</v>
      </c>
      <c r="M9" s="12">
        <v>2262</v>
      </c>
      <c r="N9" s="12">
        <f>0+312</f>
        <v>312</v>
      </c>
      <c r="O9" s="12">
        <f>'[2]2018年申报107处'!$V$106</f>
        <v>1721</v>
      </c>
      <c r="P9" s="22"/>
      <c r="Q9" s="22">
        <f t="shared" si="3"/>
        <v>2574</v>
      </c>
      <c r="R9" s="24">
        <f t="shared" si="4"/>
        <v>0.668609168609169</v>
      </c>
      <c r="S9" s="12">
        <f t="shared" si="5"/>
        <v>1508</v>
      </c>
      <c r="T9" s="12">
        <v>3770</v>
      </c>
      <c r="U9" s="12">
        <f>'[1]2019年申报121处'!$G$210</f>
        <v>3690</v>
      </c>
      <c r="V9" s="12">
        <f>'[2]2019年申报121处'!$R$211</f>
        <v>0</v>
      </c>
      <c r="W9" s="25">
        <f t="shared" si="6"/>
        <v>12001</v>
      </c>
      <c r="X9" s="25">
        <f t="shared" si="7"/>
        <v>5572</v>
      </c>
      <c r="Y9" s="28">
        <f t="shared" si="8"/>
        <v>0.464294642113157</v>
      </c>
      <c r="Z9" s="2"/>
      <c r="AA9" s="2"/>
    </row>
    <row r="10" ht="45" customHeight="1" spans="1:27">
      <c r="A10" s="5" t="s">
        <v>1351</v>
      </c>
      <c r="B10" s="12">
        <v>827</v>
      </c>
      <c r="C10" s="12"/>
      <c r="D10" s="12"/>
      <c r="E10" s="12">
        <f>'[2]2017年申报123处'!$W$6</f>
        <v>1521</v>
      </c>
      <c r="F10" s="12">
        <v>694</v>
      </c>
      <c r="G10" s="12"/>
      <c r="H10" s="12"/>
      <c r="I10" s="12">
        <f t="shared" si="0"/>
        <v>0</v>
      </c>
      <c r="J10" s="20">
        <f>1170*1.3</f>
        <v>1521</v>
      </c>
      <c r="K10" s="20">
        <f t="shared" si="1"/>
        <v>1521</v>
      </c>
      <c r="L10" s="21">
        <f t="shared" si="2"/>
        <v>1</v>
      </c>
      <c r="M10" s="12">
        <v>3190</v>
      </c>
      <c r="N10" s="12">
        <f>0+1144+1570</f>
        <v>2714</v>
      </c>
      <c r="O10" s="12">
        <f>'[2]2018年申报107处'!$V$6</f>
        <v>1308</v>
      </c>
      <c r="P10" s="22"/>
      <c r="Q10" s="22">
        <f t="shared" si="3"/>
        <v>5904</v>
      </c>
      <c r="R10" s="24">
        <f t="shared" si="4"/>
        <v>0.221544715447154</v>
      </c>
      <c r="S10" s="12">
        <f t="shared" si="5"/>
        <v>2127</v>
      </c>
      <c r="T10" s="12">
        <v>5317</v>
      </c>
      <c r="U10" s="12">
        <f>'[1]2019年申报121处'!$G$173</f>
        <v>1638</v>
      </c>
      <c r="V10" s="12">
        <f>'[2]2019年申报121处'!$R$174</f>
        <v>0</v>
      </c>
      <c r="W10" s="25">
        <f t="shared" si="6"/>
        <v>9063</v>
      </c>
      <c r="X10" s="25">
        <f t="shared" si="7"/>
        <v>2829</v>
      </c>
      <c r="Y10" s="28">
        <f t="shared" si="8"/>
        <v>0.312148295266468</v>
      </c>
      <c r="Z10" s="2"/>
      <c r="AA10" s="2"/>
    </row>
    <row r="11" ht="45" customHeight="1" spans="1:27">
      <c r="A11" s="5" t="s">
        <v>1352</v>
      </c>
      <c r="B11" s="12">
        <v>900</v>
      </c>
      <c r="C11" s="12"/>
      <c r="D11" s="12">
        <f>0+210</f>
        <v>210</v>
      </c>
      <c r="E11" s="12">
        <f>'[2]2017年申报123处'!$W$190</f>
        <v>1535</v>
      </c>
      <c r="F11" s="12">
        <v>635</v>
      </c>
      <c r="G11" s="12"/>
      <c r="H11" s="12"/>
      <c r="I11" s="12">
        <f t="shared" si="0"/>
        <v>285</v>
      </c>
      <c r="J11" s="20">
        <f>1400*1.3</f>
        <v>1820</v>
      </c>
      <c r="K11" s="20">
        <f t="shared" si="1"/>
        <v>1745</v>
      </c>
      <c r="L11" s="21">
        <f t="shared" si="2"/>
        <v>0.879656160458453</v>
      </c>
      <c r="M11" s="12">
        <v>1365</v>
      </c>
      <c r="N11" s="12">
        <f>0+0+346</f>
        <v>346</v>
      </c>
      <c r="O11" s="12">
        <f>'[2]2018年申报107处'!$V$97</f>
        <v>1182</v>
      </c>
      <c r="P11" s="22"/>
      <c r="Q11" s="22">
        <f t="shared" si="3"/>
        <v>1711</v>
      </c>
      <c r="R11" s="24">
        <f t="shared" si="4"/>
        <v>0.690824079485681</v>
      </c>
      <c r="S11" s="12">
        <f t="shared" si="5"/>
        <v>910</v>
      </c>
      <c r="T11" s="12">
        <v>2275</v>
      </c>
      <c r="U11" s="12">
        <f>'[1]2019年申报121处'!$G$205</f>
        <v>660</v>
      </c>
      <c r="V11" s="12">
        <f>'[2]2019年申报121处'!$R$206</f>
        <v>0</v>
      </c>
      <c r="W11" s="25">
        <f t="shared" si="6"/>
        <v>4116</v>
      </c>
      <c r="X11" s="25">
        <f t="shared" si="7"/>
        <v>2717</v>
      </c>
      <c r="Y11" s="28">
        <f t="shared" si="8"/>
        <v>0.660106899902818</v>
      </c>
      <c r="Z11" s="2"/>
      <c r="AA11" s="2"/>
    </row>
    <row r="12" ht="45" customHeight="1" spans="1:27">
      <c r="A12" s="5" t="s">
        <v>1353</v>
      </c>
      <c r="B12" s="12">
        <v>0</v>
      </c>
      <c r="C12" s="12"/>
      <c r="D12" s="12"/>
      <c r="E12" s="12">
        <f>'[5]项目情况 2017'!T12</f>
        <v>0</v>
      </c>
      <c r="F12" s="12">
        <v>0</v>
      </c>
      <c r="G12" s="12"/>
      <c r="H12" s="12"/>
      <c r="I12" s="12"/>
      <c r="J12" s="20"/>
      <c r="K12" s="20">
        <f t="shared" si="1"/>
        <v>0</v>
      </c>
      <c r="L12" s="21"/>
      <c r="M12" s="12">
        <v>577</v>
      </c>
      <c r="N12" s="12">
        <f>0+0+190</f>
        <v>190</v>
      </c>
      <c r="O12" s="12">
        <f>'[2]2018年申报107处'!$V$92</f>
        <v>125</v>
      </c>
      <c r="P12" s="22">
        <v>125</v>
      </c>
      <c r="Q12" s="22">
        <f t="shared" si="3"/>
        <v>892</v>
      </c>
      <c r="R12" s="24">
        <f t="shared" si="4"/>
        <v>0.140134529147982</v>
      </c>
      <c r="S12" s="12">
        <f t="shared" si="5"/>
        <v>385</v>
      </c>
      <c r="T12" s="12">
        <v>962</v>
      </c>
      <c r="U12" s="12">
        <f>'[1]2019年申报121处'!$G$187</f>
        <v>1831</v>
      </c>
      <c r="V12" s="12">
        <f>'[2]2019年申报121处'!$R$188</f>
        <v>240</v>
      </c>
      <c r="W12" s="25">
        <f t="shared" si="6"/>
        <v>2723</v>
      </c>
      <c r="X12" s="25">
        <f t="shared" si="7"/>
        <v>365</v>
      </c>
      <c r="Y12" s="28">
        <f t="shared" si="8"/>
        <v>0.134043334557473</v>
      </c>
      <c r="Z12" s="2"/>
      <c r="AA12" s="2"/>
    </row>
    <row r="13" ht="45" customHeight="1" spans="1:27">
      <c r="A13" s="13" t="s">
        <v>1003</v>
      </c>
      <c r="B13" s="14">
        <f t="shared" ref="B13:K13" si="9">SUM(B6:B12)</f>
        <v>41372</v>
      </c>
      <c r="C13" s="14"/>
      <c r="D13" s="14">
        <f t="shared" si="9"/>
        <v>13211.24</v>
      </c>
      <c r="E13" s="14">
        <f t="shared" si="9"/>
        <v>43312.63</v>
      </c>
      <c r="F13" s="14">
        <f t="shared" si="9"/>
        <v>10751.2</v>
      </c>
      <c r="G13" s="14">
        <f t="shared" si="9"/>
        <v>1425</v>
      </c>
      <c r="H13" s="14">
        <f t="shared" si="9"/>
        <v>5371</v>
      </c>
      <c r="I13" s="14">
        <f t="shared" si="9"/>
        <v>30933.08</v>
      </c>
      <c r="J13" s="14">
        <f t="shared" si="9"/>
        <v>84481.28</v>
      </c>
      <c r="K13" s="14">
        <f t="shared" si="9"/>
        <v>72130.44</v>
      </c>
      <c r="L13" s="23">
        <f>E13/K13</f>
        <v>0.60047644240074</v>
      </c>
      <c r="M13" s="14">
        <f t="shared" ref="M13:Q13" si="10">SUM(M6:M12)</f>
        <v>42914</v>
      </c>
      <c r="N13" s="14">
        <f t="shared" si="10"/>
        <v>9010.64</v>
      </c>
      <c r="O13" s="14">
        <f t="shared" si="10"/>
        <v>23684</v>
      </c>
      <c r="P13" s="19">
        <f t="shared" si="10"/>
        <v>835</v>
      </c>
      <c r="Q13" s="19">
        <f t="shared" si="10"/>
        <v>52759.64</v>
      </c>
      <c r="R13" s="26">
        <f t="shared" si="4"/>
        <v>0.448903745362933</v>
      </c>
      <c r="S13" s="14">
        <f t="shared" ref="S13:X13" si="11">SUM(S6:S12)</f>
        <v>28614.6</v>
      </c>
      <c r="T13" s="14">
        <f t="shared" si="11"/>
        <v>71528.6</v>
      </c>
      <c r="U13" s="14">
        <f t="shared" si="11"/>
        <v>32358</v>
      </c>
      <c r="V13" s="14">
        <f t="shared" si="11"/>
        <v>804</v>
      </c>
      <c r="W13" s="14">
        <f t="shared" si="11"/>
        <v>157248.08</v>
      </c>
      <c r="X13" s="14">
        <f t="shared" si="11"/>
        <v>67800.63</v>
      </c>
      <c r="Y13" s="26">
        <f t="shared" si="8"/>
        <v>0.431169843218436</v>
      </c>
      <c r="Z13" s="2"/>
      <c r="AA13" s="2">
        <f>E13+O13</f>
        <v>66996.63</v>
      </c>
    </row>
    <row r="14" ht="45" customHeight="1" spans="23:27">
      <c r="W14" s="2"/>
      <c r="X14" s="2"/>
      <c r="Y14" s="2"/>
      <c r="Z14" s="2"/>
      <c r="AA14" s="2"/>
    </row>
  </sheetData>
  <mergeCells count="20">
    <mergeCell ref="A1:B1"/>
    <mergeCell ref="A2:Y2"/>
    <mergeCell ref="B3:L3"/>
    <mergeCell ref="M3:T3"/>
    <mergeCell ref="U3:V3"/>
    <mergeCell ref="W3:Y3"/>
    <mergeCell ref="B4:D4"/>
    <mergeCell ref="F4:H4"/>
    <mergeCell ref="M4:N4"/>
    <mergeCell ref="A3:A5"/>
    <mergeCell ref="E4:E5"/>
    <mergeCell ref="K4:K5"/>
    <mergeCell ref="L4:L5"/>
    <mergeCell ref="O4:O5"/>
    <mergeCell ref="Q4:Q5"/>
    <mergeCell ref="R4:R5"/>
    <mergeCell ref="V4:V5"/>
    <mergeCell ref="W4:W5"/>
    <mergeCell ref="X4:X5"/>
    <mergeCell ref="Y4:Y5"/>
  </mergeCells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到矿资金汇总</vt:lpstr>
      <vt:lpstr>2017年申报123处</vt:lpstr>
      <vt:lpstr>2018年申报107处</vt:lpstr>
      <vt:lpstr>2019年申报121处</vt:lpstr>
      <vt:lpstr>资金情况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若念，请问。</cp:lastModifiedBy>
  <dcterms:created xsi:type="dcterms:W3CDTF">2017-12-12T03:31:00Z</dcterms:created>
  <cp:lastPrinted>2017-12-18T08:14:00Z</cp:lastPrinted>
  <dcterms:modified xsi:type="dcterms:W3CDTF">2019-05-17T06:35:57Z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