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545"/>
  </bookViews>
  <sheets>
    <sheet name="2020清算-2022预拨" sheetId="9" r:id="rId1"/>
  </sheets>
  <definedNames>
    <definedName name="_xlnm._FilterDatabase" localSheetId="0" hidden="1">'2020清算-2022预拨'!$A$5:$XFA$226</definedName>
    <definedName name="_xlnm.Print_Titles" localSheetId="0">'2020清算-2022预拨'!$1:$5</definedName>
  </definedNames>
  <calcPr calcId="144525" concurrentCalc="0"/>
</workbook>
</file>

<file path=xl/sharedStrings.xml><?xml version="1.0" encoding="utf-8"?>
<sst xmlns="http://schemas.openxmlformats.org/spreadsheetml/2006/main" count="1399" uniqueCount="461">
  <si>
    <t>附件3</t>
  </si>
  <si>
    <t>2022年贵州省能源结构调整专项资金（第四批）——煤矿“三利用”预算项目表</t>
  </si>
  <si>
    <t>单位：万立方米、万元。</t>
  </si>
  <si>
    <t>序号</t>
  </si>
  <si>
    <t>所在市（州）</t>
  </si>
  <si>
    <t>所在县（市、区、特区）</t>
  </si>
  <si>
    <t>集团公司名称</t>
  </si>
  <si>
    <t>项目名称</t>
  </si>
  <si>
    <r>
      <rPr>
        <b/>
        <sz val="11"/>
        <rFont val="Times New Roman"/>
        <charset val="134"/>
      </rPr>
      <t>2020</t>
    </r>
    <r>
      <rPr>
        <b/>
        <sz val="11"/>
        <rFont val="宋体"/>
        <charset val="134"/>
      </rPr>
      <t>年度项目清算</t>
    </r>
  </si>
  <si>
    <r>
      <rPr>
        <b/>
        <sz val="11"/>
        <rFont val="Times New Roman"/>
        <charset val="134"/>
      </rPr>
      <t>2022</t>
    </r>
    <r>
      <rPr>
        <b/>
        <sz val="11"/>
        <rFont val="宋体"/>
        <charset val="134"/>
      </rPr>
      <t>年度项目第一批预拨</t>
    </r>
  </si>
  <si>
    <t>本次实际下达资金</t>
  </si>
  <si>
    <t>备注</t>
  </si>
  <si>
    <t>装机容量（kW）</t>
  </si>
  <si>
    <t>机组台数（台）</t>
  </si>
  <si>
    <t>2020年煤矿瓦斯抽采量</t>
  </si>
  <si>
    <t>2020年煤矿瓦斯利用量</t>
  </si>
  <si>
    <t>2020年煤矿瓦斯利用率</t>
  </si>
  <si>
    <t>2020年度奖补系数（元/方）</t>
  </si>
  <si>
    <t>2020年度实际应奖补资金</t>
  </si>
  <si>
    <t>2020年度已预拨奖补资金</t>
  </si>
  <si>
    <t>2020年度清算奖补资金</t>
  </si>
  <si>
    <t>奖补标准</t>
  </si>
  <si>
    <t>清算复核情况</t>
  </si>
  <si>
    <t>2022年度申报抽采量</t>
  </si>
  <si>
    <t>2022年度申报利用量</t>
  </si>
  <si>
    <t>2022年度申报利用率</t>
  </si>
  <si>
    <t>2022年度奖补系数（元/方）</t>
  </si>
  <si>
    <t>2022年度预计奖补资金</t>
  </si>
  <si>
    <t>2022年应奖补资金（取整）</t>
  </si>
  <si>
    <t>计算2022年拟预拨资金（按取整应补资金60%预拨）</t>
  </si>
  <si>
    <t>2022年度拟预拨奖补资金</t>
  </si>
  <si>
    <t>全省合计</t>
  </si>
  <si>
    <t>一、六盘水市</t>
  </si>
  <si>
    <t>（一）盘州市</t>
  </si>
  <si>
    <t>0县级统计-隐藏显示</t>
  </si>
  <si>
    <t>六盘水市</t>
  </si>
  <si>
    <t>盘州市</t>
  </si>
  <si>
    <t>贵州盘江精煤股份有限公司</t>
  </si>
  <si>
    <t>火烧铺矿瓦斯利用项目</t>
  </si>
  <si>
    <t>对煤矿瓦斯抽采利用率达到35%—55%（均含本数）的每立方米奖补0.1元，大于55%的每立方米奖补0.2元。</t>
  </si>
  <si>
    <t>金佳矿瓦斯利用项目</t>
  </si>
  <si>
    <t>金佳佳一新建瓦斯发电项目</t>
  </si>
  <si>
    <t>对新建煤矿瓦斯发电项目，装机容量1000千瓦以上的一次性奖补80万元。</t>
  </si>
  <si>
    <t>现场复核未提供设备采购合同及购置发票，不符合奖补标准。</t>
  </si>
  <si>
    <t>/</t>
  </si>
  <si>
    <t>山脚树矿瓦斯利用项目</t>
  </si>
  <si>
    <t>月亮田矿瓦斯利用项目</t>
  </si>
  <si>
    <t>不符合奖补范围利用量1.79万m³——不符合原因：1、现场核减0.36万m³，企业申请利用量2176.05万m³，现场查阅自动计量系统报表为2175.69万m³。2、经财政部贵州监察局核实，该企业南一电厂1#管的计量表12月19日至20日未在校检有效期内，根据12月利用总量取平均值核减2天利用量，经统计该时间段瓦斯利用量1.43万m³。</t>
  </si>
  <si>
    <t>土城矿瓦斯利用项目</t>
  </si>
  <si>
    <t>核增利用量5.36万m³——核增原因：企业申请利用量3814.75万m³，现场查阅自动计量系统报表为3820.11万m³，总计核增5.36万m³。</t>
  </si>
  <si>
    <t>松河矿瓦斯利用项目</t>
  </si>
  <si>
    <t>响水矿瓦斯利用项目</t>
  </si>
  <si>
    <t>不符合奖补范围利用量44.63万m³——不符合原因：1、现场核减4.07万m³，企业申请利用量689.97万m³，现场查阅自动计量系统报表为685.90万m³，现场核查比申报少4.07万m³。2、经财政部贵州监察局核实，该企业电站5-6#的计量表2020年5月10日至7月26日未在校检有效期内，经统计该时间段瓦斯利用量40.56万m³。</t>
  </si>
  <si>
    <t>盘州市煤炭开发总公司</t>
  </si>
  <si>
    <t>小河边煤矿瓦斯利用项目</t>
  </si>
  <si>
    <t>不符合奖补范围利用量26.88万m³——不符合原因：经财政部贵州监察局核实，利用端计量装置2020年2月14日至2020年3月31日未在校检有效期内，经统计该时间段瓦斯利用量26.88万m³。</t>
  </si>
  <si>
    <t>麦地煤矿瓦斯利用项目</t>
  </si>
  <si>
    <t>不符合奖补范围利用量46.68万m³——不符合原因：2020年1月1日至6月16日计量装置未在校检有效期内，统计该时间段瓦斯利用量46.68万m³。</t>
  </si>
  <si>
    <t>老沙田煤矿瓦斯利用项目</t>
  </si>
  <si>
    <t>未提供2020年瓦斯利用清算材料。</t>
  </si>
  <si>
    <t>贵州紫森源集团投资有限公司</t>
  </si>
  <si>
    <t>蟒源煤矿瓦斯利用项目</t>
  </si>
  <si>
    <t>总核增利用量42.9万m³——核增原因，现场复核发现矿方的计算错误。</t>
  </si>
  <si>
    <t>仲恒煤矿瓦斯利用项目</t>
  </si>
  <si>
    <t>不符合奖补范围利用量16.43万m³——不符合原因：计量装置有一段时间未在校检有效期内，经统计该时间段瓦斯利用量16.43万m³。</t>
  </si>
  <si>
    <t>贵州紫森源（集团）实业发展投资有限公司</t>
  </si>
  <si>
    <t>鸿辉煤矿瓦斯利用项目</t>
  </si>
  <si>
    <t>贵州松河煤业发展有限责任公司</t>
  </si>
  <si>
    <t>松河东一井瓦斯利用项目</t>
  </si>
  <si>
    <t>不符合奖补范围利用量9.2万m³——不符合原因：经财政部贵州监察局核实，2020年7月20日至7月23日（4天）计量装置未在校检有效期内，经统计该时间段瓦斯利用量9.2万m³。</t>
  </si>
  <si>
    <t>松河西井瓦斯利用项目</t>
  </si>
  <si>
    <t>利用率达不到35%的要求，不予奖补。</t>
  </si>
  <si>
    <t>贵州松河东井煤业有限责任公司</t>
  </si>
  <si>
    <t>松河东井瓦斯利用项目</t>
  </si>
  <si>
    <t>六盘水恒鼎实业有限公司</t>
  </si>
  <si>
    <t>淤泥乡金河煤矿瓦斯利用项目</t>
  </si>
  <si>
    <t>总核增抽采量184.44万m³——核增原因：企业申报瓦斯抽采量527.62万m³，系统计量瓦斯抽采量为712.06万m³，核增瓦斯抽采量184.44万m³。</t>
  </si>
  <si>
    <t>兴达煤矿瓦斯利用项目</t>
  </si>
  <si>
    <t>不符合奖补范围利用量33.6万m³——不符合原因：瓦斯抽采总量月度报表累计与年度报表总数不一致，瓦斯发电站共2台机组，2号机组正常发电，1号机组计量装置未安装监控设备；进入总表后有排空管，兴达煤矿提供瓦斯利用量为该总表统计后台数据，无法提供2号机组瓦斯计量装置后台数据。</t>
  </si>
  <si>
    <t>羊场煤矿瓦斯利用项目</t>
  </si>
  <si>
    <t>不符合奖补范围利用量22.24万m³——不符合原因，2020年9月18日至11月12日计量装置未在校检有效期内，该时间段瓦斯利用量22.24万m³。</t>
  </si>
  <si>
    <t>淤泥乡大河煤矿瓦斯抽采利用项目</t>
  </si>
  <si>
    <t>大湾祥兴煤矿瓦斯利用项目</t>
  </si>
  <si>
    <t>不符合奖补范围利用量133.73万m³——不符合原因：1、2020年10月份电脑系统无利用量数据，且无其他支撑材料，核减该时间段瓦斯利用量50.6万m3；2、矿方抽采量计算有误，核增抽采量199.52万m3，核增抽采量后总利用率达不到35%奖补标准，不予奖补。</t>
  </si>
  <si>
    <t>贵州湾田煤业集团有限公司</t>
  </si>
  <si>
    <t>湾田煤矿瓦斯利用项目</t>
  </si>
  <si>
    <t>实际奖补利用量为0。</t>
  </si>
  <si>
    <t>不符合奖补范围利用量239.85万m³——不符合原因：瓦斯抽放泵房抽采计量装置不准确，抽采总量存在数据异常，导致无法计算利用率，不予奖补。</t>
  </si>
  <si>
    <t>贵州久泰邦达能源开发有限公司</t>
  </si>
  <si>
    <t>昌兴煤矿瓦斯利用项目</t>
  </si>
  <si>
    <t>利用率达不到35%，且未提供清算材料，不予奖补。</t>
  </si>
  <si>
    <t>红果煤矿瓦斯利用项目</t>
  </si>
  <si>
    <t>企业4-12月份瓦斯抽采利用系统改造，仅对1-3月利用期间进行核算。</t>
  </si>
  <si>
    <t>苞谷山煤矿瓦斯利用项目</t>
  </si>
  <si>
    <t>核增抽采量万16.24m3--核增原因，矿方计算有误。</t>
  </si>
  <si>
    <t>贵州邦达能源开发有限公司</t>
  </si>
  <si>
    <t>老洼地煤矿瓦斯利用项目</t>
  </si>
  <si>
    <t>东李煤矿瓦斯利用项目</t>
  </si>
  <si>
    <t>不符合奖补范围利用量44.98万m³——不符合原因，2020年1月1日-1月12日计量装置未在校检有效期内，经统计该时间点瓦斯利用量44.98万m³。</t>
  </si>
  <si>
    <t>贵州德佳投资有限公司</t>
  </si>
  <si>
    <t>红旗煤矿瓦斯利用项目</t>
  </si>
  <si>
    <t>不符合奖补范围利用量6.23万m³——不符合原因：瓦斯发电站计量装置、瓦斯抽采计量装置2020年9月15日至10月2日不在校检有效期内，经统计该段时间内瓦斯利用量6.23万m³。</t>
  </si>
  <si>
    <t>松杨煤矿瓦斯利用项目</t>
  </si>
  <si>
    <t>未提供2020年清算申报材料。</t>
  </si>
  <si>
    <t>贵州德佳投资有限公司（贵州邦达能源开发有限公司）</t>
  </si>
  <si>
    <t>谢家河沟煤矿瓦斯利用项目</t>
  </si>
  <si>
    <t>贵州中纸投资有限公司</t>
  </si>
  <si>
    <t>中纸厂煤矿瓦斯利用项目</t>
  </si>
  <si>
    <t>不符合奖补范围利用量616.80万m³——不符合原因：抽采计量装置安装在排空管后，无法准确计抽采量；且抽采计量装置为高、低负压混合后的计量，无法区分高、低负压抽采量，因而无法准确计算利用率，不予奖补。</t>
  </si>
  <si>
    <t>打牛厂煤矿瓦斯利用项目</t>
  </si>
  <si>
    <t>贵州吉龙投资有限公司</t>
  </si>
  <si>
    <t>荣祥煤矿瓦斯利用项目</t>
  </si>
  <si>
    <t>不符合奖补范围利用量10.16万m³——不符合原因：经财政部贵州监察局核实，2020年3月14日至4月8日计量装置未在校检有效期内，经统计该时间段瓦斯利用量10.16万立方米。</t>
  </si>
  <si>
    <t>贵州中耀矿业有限公司</t>
  </si>
  <si>
    <t>梓木戛煤矿瓦斯利用项目</t>
  </si>
  <si>
    <t>贵州盘江煤层气开发利用有限责任公司</t>
  </si>
  <si>
    <t>地面煤层气利用项目</t>
  </si>
  <si>
    <t>煤层气地面勘探开发利用（含煤层气井下抽采瓦斯提纯利用），省级奖励补贴0.2元/立方米。</t>
  </si>
  <si>
    <t>不符合奖补范围利用量8.35万m³——不符合原因：2020年1月至3月为手工台账，无计量装置计量数据，经统计该时间段瓦斯利用量8.35万m³。</t>
  </si>
  <si>
    <t>金佳矿河边井区正阳矿业有限公司</t>
  </si>
  <si>
    <t>河边井区新建瓦斯发电项目</t>
  </si>
  <si>
    <t>清算材料中，设备购置发票购买公司名称与申报企业名称不一致，且设备是旧设备，不予奖补。</t>
  </si>
  <si>
    <t>金佳矿河边井区瓦斯利用项目</t>
  </si>
  <si>
    <t>（二）钟山区</t>
  </si>
  <si>
    <t>钟山区</t>
  </si>
  <si>
    <t>贵州水矿集团公司</t>
  </si>
  <si>
    <t>大湾煤矿瓦斯利用项目</t>
  </si>
  <si>
    <t>核减利用量0.03万m³——核减原因：矿方申报瓦斯抽采量3979.3万m³，现场核实为3978.88万m³，因瓦斯抽采量报表主机数据与终端数据不一致，核减瓦斯抽采量0.42万m³。民用提纯申报为224.64万m³，现场核算为224.61万m³，核减0.03万m³。</t>
  </si>
  <si>
    <t>汪家寨煤矿瓦斯利用项目</t>
  </si>
  <si>
    <t>不符合奖补范围利用量34.85万m³——不符合原因：2020年11月7日至25日有一套计量装置未在校检有效期内，经统计该期间瓦斯利用量为34.85万m³。</t>
  </si>
  <si>
    <t>大河边煤矿瓦斯利用项目</t>
  </si>
  <si>
    <t>那罗寨煤矿瓦斯利用项目</t>
  </si>
  <si>
    <t>瓦斯抽采利用率低于35%要求，不予奖补。</t>
  </si>
  <si>
    <t>六盘水能源投资开发有限公司</t>
  </si>
  <si>
    <t>贵州水矿奥瑞安清洁能源有限公司</t>
  </si>
  <si>
    <t>地面煤层气利用项目（汪家寨煤矿）</t>
  </si>
  <si>
    <t>（三）水城区</t>
  </si>
  <si>
    <t>水城区</t>
  </si>
  <si>
    <t>贵州新浙能矿业有限公司</t>
  </si>
  <si>
    <t>宏宇煤矿瓦斯利用项目</t>
  </si>
  <si>
    <t>贵州华瑞鼎兴能源有限公司</t>
  </si>
  <si>
    <t>阿戛煤矿瓦斯利用项目</t>
  </si>
  <si>
    <t>不符合奖补范围利用量0.46万m³——不符合原因：2020年1月1日到2020年9月12日（8个月+11天）计量装置未在校检有效期内，统计该时间段瓦斯利用量0.46万m³。</t>
  </si>
  <si>
    <t>贵州峄兴矿业有限公司</t>
  </si>
  <si>
    <t>鲁能煤矿瓦斯利用项目</t>
  </si>
  <si>
    <t>贵州天伦矿业投资控股有限公司</t>
  </si>
  <si>
    <t>吉源煤矿瓦斯利用项目</t>
  </si>
  <si>
    <t>采矿许可证、安全生产许可证过期补办申领不及时，导致抽采利用不连续，停产；利用量为0。</t>
  </si>
  <si>
    <t>贵州贵能投资股份有限公司</t>
  </si>
  <si>
    <t>河边煤矿瓦斯利用项目</t>
  </si>
  <si>
    <t>贵州水城矿业股份有限公司</t>
  </si>
  <si>
    <t>格目底玉舍东井煤矿瓦斯利用项目</t>
  </si>
  <si>
    <t>老鹰山煤矿瓦斯利用项目</t>
  </si>
  <si>
    <t>格目底玉舍中井煤矿瓦斯利用项目</t>
  </si>
  <si>
    <t>总核增利用量408.23万m³——核增原因：经核实，因计算错误，总利用量应是1615.25万m³，核增408.23万m³</t>
  </si>
  <si>
    <t>六枝工矿集团</t>
  </si>
  <si>
    <t>化乐煤业瓦斯利用项目</t>
  </si>
  <si>
    <t>贵州格目底矿业有限公司</t>
  </si>
  <si>
    <t>格目底一号矿井（马场煤矿）新建瓦斯发电项目</t>
  </si>
  <si>
    <t>兖矿贵州能化公司（贵州发耳煤业有限公司）</t>
  </si>
  <si>
    <t>贵州发耳煤业有限公司瓦斯利用项目</t>
  </si>
  <si>
    <t>不符合奖补范围利用量98.8万m³——不符合原因：经财政部贵州监察局核实：计量装置有一段时间内未在校检有效期内，经统计该时间段利用量98.8万m³。</t>
  </si>
  <si>
    <t>贵州久益矿业股份有限公司</t>
  </si>
  <si>
    <t>保兴煤矿瓦斯利用项目</t>
  </si>
  <si>
    <t>不符合奖补范围利用量5.71万m³——不符合原因：经财政部贵州监察局核实，发电站1-1进气利用管路2020年12月10日至12月14日（5天）未在校检有效期内，经统计该时间段利用量5.71万m³。</t>
  </si>
  <si>
    <t>腾庆煤矿瓦斯利用项目</t>
  </si>
  <si>
    <t>攀枝花煤矿瓦斯利用项目</t>
  </si>
  <si>
    <t>利用率达不到35%要求，不予奖补。</t>
  </si>
  <si>
    <t>凉水沟煤矿瓦斯利用项目</t>
  </si>
  <si>
    <t>贵州中铝恒泰合矿业有限公司</t>
  </si>
  <si>
    <t>老地沟煤矿瓦斯利用项目</t>
  </si>
  <si>
    <t>不符合奖补范围利用量1.14万m³——不符合原因：2020年10月27日至12月31日利用端计量装置未在校检有效期内，该时间段利用量按照年平均数计算为1.14万m³。利用率达不到35%要求，不予奖补。</t>
  </si>
  <si>
    <t>志鸿煤矿瓦斯利用项目</t>
  </si>
  <si>
    <t>核减利用量0.36万m³——核减原因：经财政部贵州监察局核实，原总利用量88.35万m³计算错误，总利用量应是87.99万m³，核减0.36万m³。</t>
  </si>
  <si>
    <t>贵州长顺巨能矿业有限公司</t>
  </si>
  <si>
    <t>支都煤矿瓦斯利用项目</t>
  </si>
  <si>
    <t>捡材沟煤矿新建瓦斯发电项目</t>
  </si>
  <si>
    <t>捡材沟煤矿瓦斯利用项目</t>
  </si>
  <si>
    <t>贵州盘江煤电集团</t>
  </si>
  <si>
    <t>米箩煤矿新建瓦斯发电项目</t>
  </si>
  <si>
    <t>2022年新建</t>
  </si>
  <si>
    <t>米箩煤矿瓦斯利用项目</t>
  </si>
  <si>
    <t>贵州正华矿业有限公司</t>
  </si>
  <si>
    <t>朝阳煤矿新建瓦斯发电项目</t>
  </si>
  <si>
    <t>水城县鸡场霖源煤矿</t>
  </si>
  <si>
    <t>霖源煤矿新建瓦斯发电项目</t>
  </si>
  <si>
    <t>已建成。</t>
  </si>
  <si>
    <t>六盘水煤层气投资开发有限公司（六盘水能源投资开发有限公司）</t>
  </si>
  <si>
    <t>总核减抽采量0.43万m³——核减原因：企业计算错误核减抽采量0.43万m³。</t>
  </si>
  <si>
    <t>（四）六枝特区</t>
  </si>
  <si>
    <t>六枝特区</t>
  </si>
  <si>
    <t>贵州路鑫喜义工矿股份有限公司</t>
  </si>
  <si>
    <t>中渝煤矿新建瓦斯发电项目</t>
  </si>
  <si>
    <t>中渝煤矿瓦斯利用项目</t>
  </si>
  <si>
    <t>宏顺发煤矿新建瓦斯发电项目</t>
  </si>
  <si>
    <t>宏顺发煤矿瓦斯利用项目</t>
  </si>
  <si>
    <t>贵州飞尚能源有限公司</t>
  </si>
  <si>
    <t>兴旺煤矿新建瓦斯发电项目</t>
  </si>
  <si>
    <t>兴旺煤矿瓦斯利用项目</t>
  </si>
  <si>
    <t>黑拉嘎煤业有限公司新建瓦斯发电项目</t>
  </si>
  <si>
    <t>黑拉嘎煤业有限公司瓦斯利用项目</t>
  </si>
  <si>
    <t>六枝特区新松煤业有限公司</t>
  </si>
  <si>
    <t xml:space="preserve">六家坝煤矿瓦斯利用项目                  </t>
  </si>
  <si>
    <t>不符合奖补范围利用量133.81万m³——不符合原因：1、发电站终端电脑无法导出利用量数据，数据全部丢失；2、未安装视频装置。不予奖补。</t>
  </si>
  <si>
    <t>六枝特区煤层气投资开发有限公司</t>
  </si>
  <si>
    <t>贵州丰联矿业有限公司（百色双田矿业有限公司）</t>
  </si>
  <si>
    <t>六龙煤矿瓦斯利用项目</t>
  </si>
  <si>
    <t>贵州天润矿业有限公司</t>
  </si>
  <si>
    <t>新华煤矿瓦斯利用项目</t>
  </si>
  <si>
    <t>贵州美升能源集团有限公司</t>
  </si>
  <si>
    <t>竹林煤矿瓦斯利用项目</t>
  </si>
  <si>
    <t>二、毕节市</t>
  </si>
  <si>
    <t>（一）大方县</t>
  </si>
  <si>
    <t>毕节市</t>
  </si>
  <si>
    <t>大方县</t>
  </si>
  <si>
    <t>贵州吉顺矿业有限公司</t>
  </si>
  <si>
    <t>金岩煤矿瓦斯利用项目</t>
  </si>
  <si>
    <t>不符合奖补范围利用量6.21万m³——不符合原因：经财政部贵州监察局核实，2020年5月27日至6月4日利用端计量装置未在校检有效期内，经统计该时间段利用量6.21万m³。</t>
  </si>
  <si>
    <t>营兴煤矿瓦斯利用项目</t>
  </si>
  <si>
    <t>山东能源集团贵州矿业有限公司（大方绿塘煤矿有限责任公司）</t>
  </si>
  <si>
    <t>绿塘煤矿瓦斯利用项目</t>
  </si>
  <si>
    <t>贵州黔宜能源集团有限公司（贵州省大方县新发九鼎煤业有限公司）</t>
  </si>
  <si>
    <t>石坪煤矿瓦斯利用项目</t>
  </si>
  <si>
    <t>新发煤矿瓦斯利用项目</t>
  </si>
  <si>
    <t>兖矿贵州能化有限公司(贵州安晟能源有限公司）</t>
  </si>
  <si>
    <t>小屯煤矿瓦斯利用项目</t>
  </si>
  <si>
    <t>小屯煤矿新建瓦斯发电项目</t>
  </si>
  <si>
    <t>贵州大西南矿业有限公司</t>
  </si>
  <si>
    <t>安益煤矿新建瓦斯发电项目</t>
  </si>
  <si>
    <t>安益煤矿瓦斯利用项目</t>
  </si>
  <si>
    <t>贵州朗月矿业投资有限公司</t>
  </si>
  <si>
    <t>新果煤矿新建瓦斯发电项目</t>
  </si>
  <si>
    <t>新果煤矿瓦斯利用项目</t>
  </si>
  <si>
    <t>大方县阳箐煤业有限责任分公司</t>
  </si>
  <si>
    <t>阳箐煤矿新建瓦斯发电项目</t>
  </si>
  <si>
    <t>机组已安装，计量系统设备已到位。</t>
  </si>
  <si>
    <t>阳箐煤矿瓦斯利用项目</t>
  </si>
  <si>
    <t>贵州广盛源集团矿业有限公司</t>
  </si>
  <si>
    <t>顺河煤矿瓦斯利用项目</t>
  </si>
  <si>
    <t>大方煤层气投资有限公司</t>
  </si>
  <si>
    <t>贵州大方县大营煤业有限公司</t>
  </si>
  <si>
    <t>大营煤矿新建瓦斯发电项目</t>
  </si>
  <si>
    <t>大营煤矿瓦斯利用项目</t>
  </si>
  <si>
    <t>（二）黔西市</t>
  </si>
  <si>
    <t>黔西市</t>
  </si>
  <si>
    <t>兖矿贵州能化有限公司</t>
  </si>
  <si>
    <t>青龙煤矿瓦斯利用项目（贵州黔西能源开发有限公司）</t>
  </si>
  <si>
    <t>核减利用量18.36万m³——核减原因：矿方2020年申请利用为3141万m³，经现场复核矿方没有减去排空量11.04万m³和计算错误7.32万m³，共计核减18.36万m³。</t>
  </si>
  <si>
    <t>永贵能源开发有限责任公司</t>
  </si>
  <si>
    <t>新田煤矿瓦斯利用项目</t>
  </si>
  <si>
    <t>高山煤矿瓦斯利用项目</t>
  </si>
  <si>
    <t>总核减利用量23.34万m³——核减原因：1~5月甲烷浓度小于6%，不满足发电要求，经统计该时间段瓦斯利用量23.34万m³。</t>
  </si>
  <si>
    <t>贵州永基矿业投资有限公司（黔西县耳海煤业有限公司）</t>
  </si>
  <si>
    <t>耳海煤矿瓦斯利用项目</t>
  </si>
  <si>
    <t>贵州东银同诚能源有限公司</t>
  </si>
  <si>
    <t>石桥煤矿瓦斯利用项目</t>
  </si>
  <si>
    <t>贵州中航国际能源开发有限公司（贵州世纪资源勘查开发有限责任公司）</t>
  </si>
  <si>
    <t>雷公山煤矿瓦斯利用项目</t>
  </si>
  <si>
    <t>（三）纳雍县</t>
  </si>
  <si>
    <t>纳雍县</t>
  </si>
  <si>
    <t>中岭煤矿瓦斯利用项目（中岭矿业）</t>
  </si>
  <si>
    <t>贵州五轮山煤业有限公司</t>
  </si>
  <si>
    <t>五轮山煤矿瓦斯利用项目</t>
  </si>
  <si>
    <t>贵州纳雍县大圆煤业有限公司</t>
  </si>
  <si>
    <t>大圆煤业新建瓦斯发电项目</t>
  </si>
  <si>
    <t>水城矿业股份有限公司</t>
  </si>
  <si>
    <t>大坝田煤矿瓦斯利用项目</t>
  </si>
  <si>
    <t>贵州鲁中矿业有限责任公司</t>
  </si>
  <si>
    <t>纳雍县王家寨煤矿瓦斯利用项目</t>
  </si>
  <si>
    <t>江煤贵州矿业集团责任有限公司</t>
  </si>
  <si>
    <t>贵州赣兴煤业有限公司</t>
  </si>
  <si>
    <t>贵州永基矿业投资有限公司</t>
  </si>
  <si>
    <t>新春煤矿瓦斯利用项目</t>
  </si>
  <si>
    <t>不符合奖补范围利用量29万m³——不符合原因：监控后台数据仅能查询5、6、7、12月份瓦斯利用量数据，发电量数据每月无法核实，无利用量验证资料。</t>
  </si>
  <si>
    <t>贵州鸿腾煤业投资有限责任公司</t>
  </si>
  <si>
    <t>富民煤矿瓦斯利用项目</t>
  </si>
  <si>
    <t>高源煤矿瓦斯利用项目</t>
  </si>
  <si>
    <t>核减利用量24.8万m³——核减原因：监控后台数据不能查询利用量数据。</t>
  </si>
  <si>
    <t>六枝工矿（集团）有限责任公司</t>
  </si>
  <si>
    <t>比德煤矿瓦斯利用项目（比德煤业）</t>
  </si>
  <si>
    <t>贵州勇能能源开发有限公司</t>
  </si>
  <si>
    <t>后寨煤矿瓦斯利用项目</t>
  </si>
  <si>
    <t>（四）金沙县</t>
  </si>
  <si>
    <t>金沙县</t>
  </si>
  <si>
    <t>国照腾龙煤矿瓦斯利用项目</t>
  </si>
  <si>
    <t>不符合奖补范围利用量700.81万m³——不符合原因：抽采端有三处计量装置的安设位置不符合要求，导致利用率无法计算，不予奖补。</t>
  </si>
  <si>
    <t>贵源煤矿二号井瓦斯利用项目</t>
  </si>
  <si>
    <t>贵州能发电力燃料开发有限公司</t>
  </si>
  <si>
    <t>林华煤矿瓦斯利用项目</t>
  </si>
  <si>
    <t>不符合奖补范围利用量782.57万m³——核减原因：根据瓦斯发电利用端1至4号管路的利用报表，对当日瓦斯浓度低于7%及当日瞬时流量大于1000m3/min的异常数据进行统计，经统计不符合奖补范围利用量782.57万m³。</t>
  </si>
  <si>
    <t>贵州天伦矿业投资控股有限公司（贵州枫香林矿业有限公司）</t>
  </si>
  <si>
    <t>枫香林煤矿瓦斯利用项目</t>
  </si>
  <si>
    <t xml:space="preserve">                                                              </t>
  </si>
  <si>
    <t>林东煤业发展有限责任公司</t>
  </si>
  <si>
    <t>龙凤煤矿瓦斯利用项目</t>
  </si>
  <si>
    <t>核减利用量62.01万m³——核减原因：1、经现场复核人员核实：一月份抽采端高负压纯量505446.59m³，瓦斯浓度10.59%；低负压纯量379507.77m³，瓦斯浓度4.47%；利用端纯量608431.31m³，瓦斯浓度10.55%；抽采至利用的数据逻辑关系不符，经核实，一月份核减102985.31m³；十月份抽采端高负压纯量177803.40m³，瓦斯浓度3.78%；低负压纯量381439.53m³，瓦斯浓度6.95%；利用端纯量496080.27m³，瓦斯浓度10.98%；抽采至利用的数据逻辑关系不符，十月份核减496080.27m³，现场共核减利用量599065m³。
2、经财政部贵州监察局核实，2020年1月1日计量装置未在校检有效时间内，经统计该时间段瓦斯利用量2.1万m³。</t>
  </si>
  <si>
    <t>贵州德源能投投资有限责任公司</t>
  </si>
  <si>
    <t>金泰煤矿瓦斯利用项目</t>
  </si>
  <si>
    <t>不符合奖补范围利用量51.84万m³——不符合原因：2020年7月16日至8月30日利用端计量装置未在校检有效期内，经统计该时间段瓦斯利用量51.84万m³。</t>
  </si>
  <si>
    <t>贵州天健矿业集团股份有限公司</t>
  </si>
  <si>
    <t>熊家湾煤矿新建瓦斯发电项目</t>
  </si>
  <si>
    <t>贵州浩润矿业有限公司</t>
  </si>
  <si>
    <t>金鸡煤矿瓦斯瓦斯利用项目</t>
  </si>
  <si>
    <t>贵州金沙龙凤煤业有限公司</t>
  </si>
  <si>
    <t>贵州金沙龙凤煤业有限公司新建瓦斯发电项目</t>
  </si>
  <si>
    <t>集团公司名称已变更为：贵州安晟能源有限公司。已建成，正在运行。</t>
  </si>
  <si>
    <t>贵州金沙龙凤煤业有限公司瓦斯利用项目</t>
  </si>
  <si>
    <t>集团公司名称已变更为：贵州安晟能源有限公司</t>
  </si>
  <si>
    <t>能渝煤业开发有限责任公司</t>
  </si>
  <si>
    <t>木孔煤矿瓦斯利用项目</t>
  </si>
  <si>
    <t>贵州黎明能源集团有限责任公司</t>
  </si>
  <si>
    <t>鸡爬坎煤矿新建瓦斯发电项目</t>
  </si>
  <si>
    <t>新化煤矿一号井瓦斯利用项目</t>
  </si>
  <si>
    <t>回归煤矿瓦斯利用项目</t>
  </si>
  <si>
    <t>贵州省朗月天合矿业有限公司</t>
  </si>
  <si>
    <t>龙宫煤矿一号井新建瓦斯发电项目</t>
  </si>
  <si>
    <t>龙宫煤矿一号井瓦斯利用项目</t>
  </si>
  <si>
    <t>龙宫煤矿二号井新建瓦斯发电项目</t>
  </si>
  <si>
    <t>龙宫煤矿二号井瓦斯利用项目</t>
  </si>
  <si>
    <t>金沙县吉盛煤业有限公司</t>
  </si>
  <si>
    <t>吉盛煤矿新建瓦斯发电项目</t>
  </si>
  <si>
    <t>贵州国兴矿业集团有限责任公司</t>
  </si>
  <si>
    <t>鑫达煤矿新建瓦斯发电项目</t>
  </si>
  <si>
    <t>永晟煤矿新建瓦斯发电项目</t>
  </si>
  <si>
    <t>贵州浦鑫能源有限公司</t>
  </si>
  <si>
    <t>白坪煤矿瓦斯利用项目</t>
  </si>
  <si>
    <t>（五）织金县</t>
  </si>
  <si>
    <t>织金县</t>
  </si>
  <si>
    <t>贵州文家坝矿业有限公司</t>
  </si>
  <si>
    <t>文家坝二矿瓦斯利用项目</t>
  </si>
  <si>
    <t>不符合奖补范围利用量113.4万m3——不符合原因为：1、未安装视频装置；2、提供的报表与现场调阅的报表数据不一致（每个月都不吻合），证明计量系统不可靠。</t>
  </si>
  <si>
    <t>文家坝煤矿瓦斯利用项目（文家坝一矿）</t>
  </si>
  <si>
    <t>核减利用量5.74万m³——核减原因：总量里面包含了水矿奥瑞安核减的量。</t>
  </si>
  <si>
    <t>贵州水矿奥瑞安织金1# 新建瓦斯发电项目</t>
  </si>
  <si>
    <t>地面煤层气利用项目（文家坝煤矿）</t>
  </si>
  <si>
    <t>不符合奖补范围利用量5.74万m³——不符合原因：1、企业申请305.99万m³，报表为305.50万m³，核减0.49万m³；2、11月份计量装置有5天不在校检有效期内，平均每天1.05万m³，扣减5.25万m³。总计核减5.74万m³。</t>
  </si>
  <si>
    <t>四季春煤矿瓦斯利用项目</t>
  </si>
  <si>
    <t>不符合奖补范围利用量54.73万m³——不符合原因：1、2020年5月20日至5月28日利用端1、2、3号管未在校检有效期内，经统计改时间段瓦斯利用量为32.68万m³；2、利用端4号管道流量计后端存在排空管，统计4号管全部利用量为22.05万m³。</t>
  </si>
  <si>
    <t>贵州鲁中矿业有限责任公司（贵州省毕节市织金县秀华煤业有限责任公司）</t>
  </si>
  <si>
    <t>秀华煤矿瓦斯利用项目</t>
  </si>
  <si>
    <t>贵州鲁中矿业有限责任公司（贵州省毕节市织金县安桂良煤业有限责任公司）</t>
  </si>
  <si>
    <t>安桂良煤矿瓦斯利用项目</t>
  </si>
  <si>
    <t>不符合奖补范围利用量101.07万m³——不符合原因：2020年1月5日至2月20日利用端计量装置未在校检有效期内，经统计该时间段利用量101.07万m³。</t>
  </si>
  <si>
    <t>贵平煤矿瓦斯利用项目</t>
  </si>
  <si>
    <t>不符合奖补范围利用量14.28万m³——不符合原因：2020年8月10日至19日利用端计量装置未在校检有效期内，经统计该时间段利用量14.28万m3。</t>
  </si>
  <si>
    <t>江西煤矿瓦斯利用项目</t>
  </si>
  <si>
    <t>不符合奖补范围利用量10.61万m³——不符合原因：2020年8月10日至19日利用端计量装置未在校检有效期内，统计该时间段利用量10.61万m3。</t>
  </si>
  <si>
    <t>小河口煤矿瓦斯利用项目（实兴煤矿二采区）</t>
  </si>
  <si>
    <t>不符合奖补范围利用量9.82万m³——不符合原因：2020年8月10日至19日利用端计量装置未在校检有效期内，统计该时间段利用量9.82万m3。</t>
  </si>
  <si>
    <t>实兴煤矿瓦斯利用项目</t>
  </si>
  <si>
    <t>不符合奖补范围利用量12.20万m³——不符合原因：2020年8月10日至19日利用端计量装置未在校检有效期内，统计该时间段利用量12.20万m3。</t>
  </si>
  <si>
    <t>贵州众一金彩黔矿业有限公司</t>
  </si>
  <si>
    <t>（少普镇）兴隆煤矿瓦斯利用（岩脚煤矿二采区）</t>
  </si>
  <si>
    <t>岩脚煤矿瓦斯利用项目</t>
  </si>
  <si>
    <t>（珠藏镇）兴发煤矿瓦斯利用</t>
  </si>
  <si>
    <t>苍海煤矿瓦斯利用项目</t>
  </si>
  <si>
    <t>志成煤矿瓦斯利用项目</t>
  </si>
  <si>
    <t>大雁煤矿瓦斯利用项目</t>
  </si>
  <si>
    <t>山东能源集团贵州矿业有限公司</t>
  </si>
  <si>
    <t xml:space="preserve">富祥煤矿瓦斯利用项目 </t>
  </si>
  <si>
    <t>核减利用量106万m³——核减原因：根据瓦斯抽采后台数据，高低负压合计瓦斯抽采量为1201万m³，其中高负压为812万m³、低负压为389万m³，仅高负压抽采量用于瓦斯发电，减去排空量为178万m³，得出瓦斯发电用气量为634万m³。企业申报740万m³，核减106万m³。</t>
  </si>
  <si>
    <t>贵州万峰矿业有限公司</t>
  </si>
  <si>
    <t>三甲煤矿瓦斯利用项目</t>
  </si>
  <si>
    <t>不符合奖补范围利用量537.59万m³——不符合原因，无瓦斯抽采、瓦斯发电利用电脑后台数据，利用端计量装置后有排空管，无排空管利用端计量装置无数据，无法确定瓦斯抽采量及利用量，不予奖补。</t>
  </si>
  <si>
    <t>凤凰山煤矿瓦斯利用项目</t>
  </si>
  <si>
    <t>贵州织金马家田煤业有限公司</t>
  </si>
  <si>
    <t>马家田煤矿新建瓦斯发电项目（二期）</t>
  </si>
  <si>
    <t>马家田煤矿瓦斯利用项目</t>
  </si>
  <si>
    <t>宏达煤矿瓦斯利用项目</t>
  </si>
  <si>
    <t>贵州丰采能源开发有限公司</t>
  </si>
  <si>
    <t>织金风采能源（宏发煤矿）新建瓦斯发电项目</t>
  </si>
  <si>
    <t>宏发煤矿瓦斯利用项目</t>
  </si>
  <si>
    <t>宏发煤矿装有6台瓦斯发电机组，仅安装2台高负压瓦斯抽放泵，其中有2台机组单机功率为600kW、有4台机组单机功率为500kW；根据瓦斯抽采后台数据，瓦斯抽采量为178万m³；无瓦斯利用后台数据，且利用端计量装置与发电机组之间安装有排空管（无计量装置），利用末端有排空管（有计量装置），无法确定瓦斯抽采利用量。</t>
  </si>
  <si>
    <t>兴荣煤矿瓦斯利用项目</t>
  </si>
  <si>
    <t>贵州贵得金矿业投资管理有限公司</t>
  </si>
  <si>
    <t>城关兴发煤矿瓦斯利用项目</t>
  </si>
  <si>
    <t>不符合奖补范围利用量438.81万m³——不符合原因：无瓦斯抽采、利用端后台数据，计量装置无摄像头，利用端计量装置后有排空管，无法确定瓦斯抽采量及利用量。</t>
  </si>
  <si>
    <t>毕节中城能源有限责任公司</t>
  </si>
  <si>
    <t>肥田煤矿（21采区）新建瓦斯发电项目</t>
  </si>
  <si>
    <t>肥田煤矿（21采区）瓦斯利用项目</t>
  </si>
  <si>
    <t>肥田煤矿（11采区）新建瓦斯发电项目</t>
  </si>
  <si>
    <t>肥田煤矿（11采区）瓦斯利用项目</t>
  </si>
  <si>
    <t>织金县西湖煤业有限公司</t>
  </si>
  <si>
    <t>沟沟寨煤矿新建瓦斯发电项目</t>
  </si>
  <si>
    <t>沟沟寨煤矿瓦斯利用项目</t>
  </si>
  <si>
    <t>利用率未达到35%要求，不予奖补。该企业存在换表（出厂编号19082141，生产日期2019年8月31日，换为编号20050829，生产日期2020年5月18日，因雷击损坏原表）。</t>
  </si>
  <si>
    <t>（六）百管委</t>
  </si>
  <si>
    <t>百管委</t>
  </si>
  <si>
    <t>黔西金坡煤业有限责任公司黔金煤矿（永贵能源开发有限责任公司）</t>
  </si>
  <si>
    <t>黔金煤矿瓦斯利用项目</t>
  </si>
  <si>
    <t>贵州林东矿业集团有限责任公司红林煤矿</t>
  </si>
  <si>
    <t>红林煤矿瓦斯利用项目</t>
  </si>
  <si>
    <t>不符合奖补范围利用量11.02万m³——不符合原因：2020年2月18日至2月24日利用端计量装置未在校检有效期内，统计该时间段利用量为11.02万m³。</t>
  </si>
  <si>
    <t>贵州兴伟兴能源有限公司</t>
  </si>
  <si>
    <t>（七）金海湖新区</t>
  </si>
  <si>
    <t>金海湖新区</t>
  </si>
  <si>
    <t>贵州吉顺矿业有限公司（毕节金海湖新区迎峰煤业有限公司）</t>
  </si>
  <si>
    <t>迎峰煤矿瓦斯利用项目</t>
  </si>
  <si>
    <t>不符合奖补范围利用量109.26万m³——不符合原因：矿方未能提供利用端、利用尾端排空管计量装置在2020年内的校检证书，不予奖补。</t>
  </si>
  <si>
    <t>三、遵义市</t>
  </si>
  <si>
    <t>（一）习水县</t>
  </si>
  <si>
    <t>遵义市</t>
  </si>
  <si>
    <t>习水县</t>
  </si>
  <si>
    <t>贵州万胜恒通矿业有限责任公司</t>
  </si>
  <si>
    <t>赤水市煤炭有限责任公司（岔角煤矿）瓦斯利用项目</t>
  </si>
  <si>
    <t>贵州绿洲红城能源投资有限公司</t>
  </si>
  <si>
    <t>富泓煤矿瓦斯利用项目</t>
  </si>
  <si>
    <t>不符合奖补范围利用量为20.47万m³——不符合原因：甲烷传感器无校检证书，电度表无视频监控，无铅封。</t>
  </si>
  <si>
    <t>新兴宏能煤矿瓦斯利用项目</t>
  </si>
  <si>
    <t>不符合奖补范围利用量13.59万m³——不符合原因：1-4月份瓦斯发电站流量传感器出现故障，排空量大于利用量，经统计不符合奖补范围利用量13.59万m³。</t>
  </si>
  <si>
    <t>龙宝煤矿瓦斯利用项目</t>
  </si>
  <si>
    <t>未利用。</t>
  </si>
  <si>
    <t>贵州诚搏煤业有限公司</t>
  </si>
  <si>
    <t>习隆煤矿瓦斯利用项目</t>
  </si>
  <si>
    <t>天合煤矿瓦斯利用项目</t>
  </si>
  <si>
    <t>木担坝煤矿瓦斯利用项目</t>
  </si>
  <si>
    <t>总核增抽采量58.67万m³——核增原因：上报时，未计算1-4月抽采量，故抽采量核增58.67万m³，利用率核算为52.55%。</t>
  </si>
  <si>
    <t>贵州祥泰煤业投资有限公司</t>
  </si>
  <si>
    <t>泰丰煤矿瓦斯利用项目</t>
  </si>
  <si>
    <t>贵州加益煤业集团有限公司</t>
  </si>
  <si>
    <t>加益煤矿瓦斯利用项目</t>
  </si>
  <si>
    <t>（二）桐梓县</t>
  </si>
  <si>
    <t>桐梓县</t>
  </si>
  <si>
    <t>贵州赤天化能源有限公司</t>
  </si>
  <si>
    <t>花秋二矿煤矿瓦斯利用项目</t>
  </si>
  <si>
    <t>不符合奖补范围利用量247.27万m³——不符合原因：1-5月抽采量无数据，10、11、12月抽采量小于利用量，部分计量装置检定证书不闭合，各个流量计无年初照片。</t>
  </si>
  <si>
    <t>贵州渝能矿业有限责任公司</t>
  </si>
  <si>
    <t>贵州耀辉矿业发展有限公司</t>
  </si>
  <si>
    <t>万顺煤矿瓦斯利用项目</t>
  </si>
  <si>
    <t>（三）播州区</t>
  </si>
  <si>
    <t>播州区</t>
  </si>
  <si>
    <t>贵州鑫福能源开发有限公司</t>
  </si>
  <si>
    <t>枫香煤矿瓦斯利用项目</t>
  </si>
  <si>
    <t>纸房煤矿瓦斯利用项目</t>
  </si>
  <si>
    <t>总核减利用量1.54万m³——核减原因：10月21日安装新的计量装置，矿井上报利用量为307.9万m³，核减1.54万m³，现场核算利用量为306.36万m³。</t>
  </si>
  <si>
    <t>（四）仁怀市</t>
  </si>
  <si>
    <t>仁怀市</t>
  </si>
  <si>
    <t>贵州金永泰矿业投资有限公司仁怀市梯子岩煤矿</t>
  </si>
  <si>
    <t>梯子岩煤矿瓦斯利用项目</t>
  </si>
  <si>
    <t>四、黔西南州</t>
  </si>
  <si>
    <t>（一）普安县</t>
  </si>
  <si>
    <t>黔西南州</t>
  </si>
  <si>
    <t>普安县</t>
  </si>
  <si>
    <t>贵州兴安煤业有限公司</t>
  </si>
  <si>
    <t>糯东煤矿瓦斯利用项目</t>
  </si>
  <si>
    <t>普安县宜恒煤业有限公司</t>
  </si>
  <si>
    <t>恒泰煤矿瓦斯利用项目</t>
  </si>
  <si>
    <t>（二）晴隆县</t>
  </si>
  <si>
    <t>晴隆县</t>
  </si>
  <si>
    <t>贵州黔西南晴隆县永荣矿业有限公司</t>
  </si>
  <si>
    <t>永荣煤矿瓦斯利用项目</t>
  </si>
  <si>
    <t>贵州晴隆县新全伦煤业有限公司</t>
  </si>
  <si>
    <t>全伦煤矿瓦斯利用项目</t>
  </si>
  <si>
    <t>五、安顺市</t>
  </si>
  <si>
    <t>（一）西秀区</t>
  </si>
  <si>
    <t>安顺市</t>
  </si>
  <si>
    <t>西秀区</t>
  </si>
  <si>
    <t>贵州永润煤业有限公司</t>
  </si>
  <si>
    <t>轿子山煤矿瓦斯利用项目</t>
  </si>
  <si>
    <t>安顺煤矿瓦斯利用项目</t>
  </si>
  <si>
    <t>贵州强盛集团投资有限公司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</si>
</sst>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176" formatCode="0_);[Red]\(0\)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0.0_ "/>
    <numFmt numFmtId="178" formatCode="0.0_);[Red]\(0.0\)"/>
    <numFmt numFmtId="179" formatCode="0_ "/>
    <numFmt numFmtId="180" formatCode="0.00_);[Red]\(0.00\)"/>
    <numFmt numFmtId="181" formatCode="0.00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Times New Roman"/>
      <charset val="134"/>
    </font>
    <font>
      <sz val="11"/>
      <name val="Times New Roman"/>
      <charset val="134"/>
    </font>
    <font>
      <sz val="16"/>
      <name val="黑体"/>
      <charset val="134"/>
    </font>
    <font>
      <b/>
      <sz val="18"/>
      <name val="宋体"/>
      <charset val="134"/>
    </font>
    <font>
      <b/>
      <sz val="22"/>
      <name val="宋体"/>
      <charset val="134"/>
    </font>
    <font>
      <sz val="11"/>
      <name val="宋体"/>
      <charset val="134"/>
    </font>
    <font>
      <sz val="10"/>
      <name val="Times New Roman"/>
      <charset val="134"/>
    </font>
    <font>
      <sz val="11"/>
      <name val="宋体"/>
      <charset val="0"/>
      <scheme val="minor"/>
    </font>
    <font>
      <b/>
      <sz val="10"/>
      <name val="宋体"/>
      <charset val="134"/>
    </font>
    <font>
      <b/>
      <sz val="10"/>
      <name val="Times New Roman"/>
      <charset val="134"/>
    </font>
    <font>
      <b/>
      <sz val="11"/>
      <name val="宋体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9" fillId="21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2" borderId="7" applyNumberFormat="0" applyFont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6" fillId="6" borderId="10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16" fillId="0" borderId="0"/>
    <xf numFmtId="0" fontId="33" fillId="26" borderId="12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2" fillId="1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6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4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 applyProtection="0">
      <alignment vertical="center"/>
    </xf>
    <xf numFmtId="0" fontId="16" fillId="0" borderId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vertical="center" wrapText="1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 wrapText="1"/>
    </xf>
    <xf numFmtId="179" fontId="1" fillId="0" borderId="0" xfId="0" applyNumberFormat="1" applyFont="1" applyFill="1" applyAlignment="1">
      <alignment horizontal="center" vertical="center" wrapText="1"/>
    </xf>
    <xf numFmtId="179" fontId="1" fillId="0" borderId="0" xfId="0" applyNumberFormat="1" applyFont="1" applyFill="1" applyAlignment="1">
      <alignment horizontal="center" vertical="center"/>
    </xf>
    <xf numFmtId="178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80" fontId="1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9" fontId="4" fillId="0" borderId="0" xfId="0" applyNumberFormat="1" applyFont="1" applyFill="1" applyBorder="1" applyAlignment="1">
      <alignment horizontal="center" vertical="center" wrapText="1"/>
    </xf>
    <xf numFmtId="179" fontId="4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1" fillId="0" borderId="1" xfId="11" applyNumberFormat="1" applyFont="1" applyFill="1" applyBorder="1" applyAlignment="1">
      <alignment horizontal="center" vertical="center" wrapText="1"/>
    </xf>
    <xf numFmtId="179" fontId="1" fillId="0" borderId="1" xfId="11" applyNumberFormat="1" applyFont="1" applyFill="1" applyBorder="1" applyAlignment="1">
      <alignment horizontal="center" vertical="center" wrapText="1"/>
    </xf>
    <xf numFmtId="0" fontId="1" fillId="0" borderId="1" xfId="60" applyFont="1" applyFill="1" applyBorder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10" fontId="2" fillId="0" borderId="1" xfId="11" applyNumberFormat="1" applyFont="1" applyFill="1" applyBorder="1" applyAlignment="1">
      <alignment horizontal="center" vertical="center" wrapText="1"/>
    </xf>
    <xf numFmtId="10" fontId="1" fillId="0" borderId="1" xfId="11" applyNumberFormat="1" applyFont="1" applyFill="1" applyBorder="1" applyAlignment="1">
      <alignment horizontal="center" vertical="center"/>
    </xf>
    <xf numFmtId="10" fontId="1" fillId="0" borderId="1" xfId="11" applyNumberFormat="1" applyFont="1" applyFill="1" applyBorder="1" applyAlignment="1">
      <alignment horizontal="center" vertical="center" wrapText="1"/>
    </xf>
    <xf numFmtId="178" fontId="1" fillId="0" borderId="1" xfId="11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>
      <alignment vertical="center"/>
    </xf>
    <xf numFmtId="0" fontId="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65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81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10" fontId="2" fillId="0" borderId="1" xfId="11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0" fontId="1" fillId="0" borderId="1" xfId="64" applyFont="1" applyFill="1" applyBorder="1" applyAlignment="1" applyProtection="1">
      <alignment horizontal="center" vertical="center" wrapText="1"/>
    </xf>
    <xf numFmtId="0" fontId="1" fillId="0" borderId="1" xfId="46" applyFont="1" applyFill="1" applyBorder="1" applyAlignment="1">
      <alignment horizontal="center" vertical="center" wrapText="1"/>
    </xf>
    <xf numFmtId="179" fontId="1" fillId="0" borderId="1" xfId="65" applyNumberFormat="1" applyFont="1" applyFill="1" applyBorder="1" applyAlignment="1">
      <alignment horizontal="center" vertical="center" wrapText="1"/>
    </xf>
    <xf numFmtId="2" fontId="1" fillId="0" borderId="1" xfId="65" applyNumberFormat="1" applyFont="1" applyFill="1" applyBorder="1" applyAlignment="1">
      <alignment horizontal="center" vertical="center" wrapText="1"/>
    </xf>
    <xf numFmtId="0" fontId="1" fillId="0" borderId="1" xfId="65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</cellXfs>
  <cellStyles count="6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25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常规 31" xfId="27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常规 32" xfId="33"/>
    <cellStyle name="常规 27" xfId="34"/>
    <cellStyle name="好" xfId="35" builtinId="26"/>
    <cellStyle name="常规 16" xfId="36"/>
    <cellStyle name="常规 21" xfId="37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常规 3 2" xfId="46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14" xfId="56"/>
    <cellStyle name="常规 18" xfId="57"/>
    <cellStyle name="常规 23" xfId="58"/>
    <cellStyle name="常规 19" xfId="59"/>
    <cellStyle name="常规 2" xfId="60"/>
    <cellStyle name="常规 20" xfId="61"/>
    <cellStyle name="常规 22" xfId="62"/>
    <cellStyle name="常规 28" xfId="63"/>
    <cellStyle name="常规 3" xfId="64"/>
    <cellStyle name="常规 4" xfId="65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FA226"/>
  <sheetViews>
    <sheetView tabSelected="1" zoomScale="85" zoomScaleNormal="85" workbookViewId="0">
      <pane ySplit="5" topLeftCell="A6" activePane="bottomLeft" state="frozen"/>
      <selection/>
      <selection pane="bottomLeft" activeCell="D4" sqref="D4:D5"/>
    </sheetView>
  </sheetViews>
  <sheetFormatPr defaultColWidth="9" defaultRowHeight="13.5"/>
  <cols>
    <col min="1" max="2" width="8.375" style="7" customWidth="1"/>
    <col min="3" max="3" width="11" style="7" customWidth="1"/>
    <col min="4" max="4" width="24.7" style="7" customWidth="1"/>
    <col min="5" max="5" width="29.875" style="7" customWidth="1"/>
    <col min="6" max="6" width="11.4333333333333" style="8" hidden="1" customWidth="1"/>
    <col min="7" max="7" width="9.29166666666667" style="8" hidden="1" customWidth="1"/>
    <col min="8" max="9" width="13.0916666666667" style="9" customWidth="1"/>
    <col min="10" max="10" width="8.75" style="7" customWidth="1"/>
    <col min="11" max="11" width="10.4416666666667" style="9" customWidth="1"/>
    <col min="12" max="12" width="8.90833333333333" style="10" customWidth="1"/>
    <col min="13" max="13" width="10.4666666666667" style="10" customWidth="1"/>
    <col min="14" max="14" width="12.4916666666667" style="9" customWidth="1"/>
    <col min="15" max="15" width="46.3333333333333" style="11" hidden="1" customWidth="1"/>
    <col min="16" max="16" width="43.9666666666667" style="7" customWidth="1"/>
    <col min="17" max="17" width="10.375" style="7"/>
    <col min="18" max="18" width="11.625" style="7"/>
    <col min="19" max="19" width="10.5833333333333" style="7" customWidth="1"/>
    <col min="20" max="20" width="9.7" style="12" customWidth="1"/>
    <col min="21" max="21" width="14.7" style="9" customWidth="1"/>
    <col min="22" max="22" width="11" style="13" hidden="1" customWidth="1"/>
    <col min="23" max="23" width="16.325" style="13" hidden="1" customWidth="1"/>
    <col min="24" max="24" width="13.3666666666667" style="9" customWidth="1"/>
    <col min="25" max="25" width="9" style="9"/>
    <col min="26" max="26" width="17.375" style="1" customWidth="1"/>
    <col min="27" max="27" width="10.375" style="1"/>
    <col min="28" max="16384" width="9" style="1"/>
  </cols>
  <sheetData>
    <row r="1" s="1" customFormat="1" ht="35" customHeight="1" spans="1:25">
      <c r="A1" s="14" t="s">
        <v>0</v>
      </c>
      <c r="B1" s="14"/>
      <c r="C1" s="15"/>
      <c r="D1" s="15"/>
      <c r="E1" s="16"/>
      <c r="F1" s="17"/>
      <c r="G1" s="17"/>
      <c r="H1" s="18"/>
      <c r="I1" s="18"/>
      <c r="J1" s="16"/>
      <c r="K1" s="18"/>
      <c r="L1" s="33"/>
      <c r="M1" s="33"/>
      <c r="N1" s="18"/>
      <c r="O1" s="34"/>
      <c r="P1" s="7"/>
      <c r="Q1" s="7"/>
      <c r="R1" s="7"/>
      <c r="S1" s="7"/>
      <c r="T1" s="12"/>
      <c r="U1" s="9"/>
      <c r="V1" s="13"/>
      <c r="W1" s="13"/>
      <c r="X1" s="9"/>
      <c r="Y1" s="9"/>
    </row>
    <row r="2" s="1" customFormat="1" ht="40" customHeight="1" spans="1:26">
      <c r="A2" s="19" t="s">
        <v>1</v>
      </c>
      <c r="B2" s="19"/>
      <c r="C2" s="19"/>
      <c r="D2" s="19"/>
      <c r="E2" s="19"/>
      <c r="F2" s="20"/>
      <c r="G2" s="20"/>
      <c r="H2" s="19"/>
      <c r="I2" s="19"/>
      <c r="J2" s="19"/>
      <c r="K2" s="19"/>
      <c r="L2" s="19"/>
      <c r="M2" s="19"/>
      <c r="N2" s="35"/>
      <c r="O2" s="20"/>
      <c r="P2" s="19"/>
      <c r="Q2" s="19"/>
      <c r="R2" s="19"/>
      <c r="S2" s="19"/>
      <c r="T2" s="19"/>
      <c r="U2" s="35"/>
      <c r="V2" s="46"/>
      <c r="W2" s="46"/>
      <c r="X2" s="35"/>
      <c r="Y2" s="35"/>
      <c r="Z2" s="19"/>
    </row>
    <row r="3" s="1" customFormat="1" ht="30" customHeight="1" spans="1:26">
      <c r="A3" s="21"/>
      <c r="B3" s="16"/>
      <c r="C3" s="16"/>
      <c r="D3" s="16"/>
      <c r="E3" s="16"/>
      <c r="F3" s="17"/>
      <c r="G3" s="17"/>
      <c r="H3" s="22"/>
      <c r="I3" s="22"/>
      <c r="J3" s="16"/>
      <c r="K3" s="18"/>
      <c r="L3" s="33"/>
      <c r="M3" s="33"/>
      <c r="N3" s="18"/>
      <c r="O3" s="34"/>
      <c r="P3" s="7"/>
      <c r="Q3" s="7"/>
      <c r="R3" s="7"/>
      <c r="S3" s="7"/>
      <c r="T3" s="12"/>
      <c r="U3" s="9"/>
      <c r="V3" s="13"/>
      <c r="W3" s="13"/>
      <c r="X3" s="9"/>
      <c r="Y3" s="9" t="s">
        <v>2</v>
      </c>
      <c r="Z3" s="7"/>
    </row>
    <row r="4" s="1" customFormat="1" ht="30" customHeight="1" spans="1:26">
      <c r="A4" s="23" t="s">
        <v>3</v>
      </c>
      <c r="B4" s="23" t="s">
        <v>4</v>
      </c>
      <c r="C4" s="23" t="s">
        <v>5</v>
      </c>
      <c r="D4" s="23" t="s">
        <v>6</v>
      </c>
      <c r="E4" s="23" t="s">
        <v>7</v>
      </c>
      <c r="F4" s="24"/>
      <c r="G4" s="24"/>
      <c r="H4" s="25" t="s">
        <v>8</v>
      </c>
      <c r="I4" s="36"/>
      <c r="J4" s="36"/>
      <c r="K4" s="36"/>
      <c r="L4" s="36"/>
      <c r="M4" s="36"/>
      <c r="N4" s="36"/>
      <c r="O4" s="37"/>
      <c r="P4" s="38"/>
      <c r="Q4" s="47" t="s">
        <v>9</v>
      </c>
      <c r="R4" s="47"/>
      <c r="S4" s="47"/>
      <c r="T4" s="47"/>
      <c r="U4" s="47"/>
      <c r="V4" s="48"/>
      <c r="W4" s="48"/>
      <c r="X4" s="47"/>
      <c r="Y4" s="27" t="s">
        <v>10</v>
      </c>
      <c r="Z4" s="23" t="s">
        <v>11</v>
      </c>
    </row>
    <row r="5" s="2" customFormat="1" ht="54" spans="1:26">
      <c r="A5" s="23"/>
      <c r="B5" s="23"/>
      <c r="C5" s="23"/>
      <c r="D5" s="23"/>
      <c r="E5" s="23"/>
      <c r="F5" s="26" t="s">
        <v>12</v>
      </c>
      <c r="G5" s="26" t="s">
        <v>13</v>
      </c>
      <c r="H5" s="27" t="s">
        <v>14</v>
      </c>
      <c r="I5" s="27" t="s">
        <v>15</v>
      </c>
      <c r="J5" s="23" t="s">
        <v>16</v>
      </c>
      <c r="K5" s="27" t="s">
        <v>17</v>
      </c>
      <c r="L5" s="39" t="s">
        <v>18</v>
      </c>
      <c r="M5" s="39" t="s">
        <v>19</v>
      </c>
      <c r="N5" s="27" t="s">
        <v>20</v>
      </c>
      <c r="O5" s="39" t="s">
        <v>21</v>
      </c>
      <c r="P5" s="23" t="s">
        <v>22</v>
      </c>
      <c r="Q5" s="39" t="s">
        <v>23</v>
      </c>
      <c r="R5" s="39" t="s">
        <v>24</v>
      </c>
      <c r="S5" s="39" t="s">
        <v>25</v>
      </c>
      <c r="T5" s="49" t="s">
        <v>26</v>
      </c>
      <c r="U5" s="27" t="s">
        <v>27</v>
      </c>
      <c r="V5" s="50" t="s">
        <v>28</v>
      </c>
      <c r="W5" s="50" t="s">
        <v>29</v>
      </c>
      <c r="X5" s="27" t="s">
        <v>30</v>
      </c>
      <c r="Y5" s="27"/>
      <c r="Z5" s="23"/>
    </row>
    <row r="6" s="2" customFormat="1" ht="51" customHeight="1" spans="1:26">
      <c r="A6" s="23" t="s">
        <v>31</v>
      </c>
      <c r="B6" s="23"/>
      <c r="C6" s="23"/>
      <c r="D6" s="23"/>
      <c r="E6" s="23"/>
      <c r="F6" s="23">
        <f>F7+F94+F195+F215+F222</f>
        <v>669020</v>
      </c>
      <c r="G6" s="23">
        <f>G7+G94+G195+G215+G222</f>
        <v>998</v>
      </c>
      <c r="H6" s="23">
        <f>H7+H94+H195+H215+H222</f>
        <v>138477.28</v>
      </c>
      <c r="I6" s="23">
        <f>I7+I94+I195+I215+I222</f>
        <v>75807.99</v>
      </c>
      <c r="J6" s="23"/>
      <c r="K6" s="23"/>
      <c r="L6" s="23">
        <f t="shared" ref="L6:P6" si="0">L7+L94+L195+L215+L222</f>
        <v>13405</v>
      </c>
      <c r="M6" s="23">
        <f t="shared" si="0"/>
        <v>18551</v>
      </c>
      <c r="N6" s="27">
        <f t="shared" si="0"/>
        <v>-5146</v>
      </c>
      <c r="O6" s="23" t="e">
        <f t="shared" si="0"/>
        <v>#VALUE!</v>
      </c>
      <c r="P6" s="23"/>
      <c r="Q6" s="23">
        <f t="shared" ref="Q6:Y6" si="1">Q7+Q94+Q195+Q215+Q222</f>
        <v>176595.3</v>
      </c>
      <c r="R6" s="23">
        <f t="shared" si="1"/>
        <v>117018.05</v>
      </c>
      <c r="S6" s="51"/>
      <c r="T6" s="23"/>
      <c r="U6" s="27">
        <f t="shared" si="1"/>
        <v>24349.41</v>
      </c>
      <c r="V6" s="27">
        <f t="shared" si="1"/>
        <v>24339</v>
      </c>
      <c r="W6" s="27">
        <f t="shared" si="1"/>
        <v>14603.4</v>
      </c>
      <c r="X6" s="27">
        <f t="shared" si="1"/>
        <v>14580</v>
      </c>
      <c r="Y6" s="27">
        <f t="shared" si="1"/>
        <v>9434</v>
      </c>
      <c r="Z6" s="56"/>
    </row>
    <row r="7" s="2" customFormat="1" ht="51" customHeight="1" spans="1:26">
      <c r="A7" s="23" t="s">
        <v>32</v>
      </c>
      <c r="B7" s="23"/>
      <c r="C7" s="23"/>
      <c r="D7" s="23"/>
      <c r="E7" s="28"/>
      <c r="F7" s="29">
        <f>F8+F47+F54+F80</f>
        <v>269520</v>
      </c>
      <c r="G7" s="29">
        <f>G8+G47+G54+G80</f>
        <v>402</v>
      </c>
      <c r="H7" s="29">
        <f>H8+H47+H54+H80</f>
        <v>60595.22</v>
      </c>
      <c r="I7" s="29">
        <f>I8+I47+I54+I80</f>
        <v>37889.79</v>
      </c>
      <c r="J7" s="29"/>
      <c r="K7" s="29"/>
      <c r="L7" s="29">
        <f t="shared" ref="L7:P7" si="2">L8+L47+L54+L80</f>
        <v>6962</v>
      </c>
      <c r="M7" s="29">
        <f t="shared" si="2"/>
        <v>8921</v>
      </c>
      <c r="N7" s="27">
        <f t="shared" si="2"/>
        <v>-1959</v>
      </c>
      <c r="O7" s="29">
        <f t="shared" si="2"/>
        <v>0</v>
      </c>
      <c r="P7" s="29"/>
      <c r="Q7" s="29">
        <f t="shared" ref="Q7:Y7" si="3">Q8+Q47+Q54+Q80</f>
        <v>74286</v>
      </c>
      <c r="R7" s="29">
        <f t="shared" si="3"/>
        <v>51949.75</v>
      </c>
      <c r="S7" s="51"/>
      <c r="T7" s="29"/>
      <c r="U7" s="27">
        <f t="shared" si="3"/>
        <v>10727.95</v>
      </c>
      <c r="V7" s="27">
        <f t="shared" si="3"/>
        <v>10725</v>
      </c>
      <c r="W7" s="27">
        <f t="shared" si="3"/>
        <v>6435</v>
      </c>
      <c r="X7" s="27">
        <f t="shared" si="3"/>
        <v>6426</v>
      </c>
      <c r="Y7" s="27">
        <f t="shared" si="3"/>
        <v>4467</v>
      </c>
      <c r="Z7" s="56"/>
    </row>
    <row r="8" s="3" customFormat="1" ht="30" hidden="1" customHeight="1" spans="1:26">
      <c r="A8" s="23" t="s">
        <v>33</v>
      </c>
      <c r="B8" s="23"/>
      <c r="C8" s="23"/>
      <c r="D8" s="23"/>
      <c r="E8" s="28" t="s">
        <v>34</v>
      </c>
      <c r="F8" s="29">
        <f>SUM(F9:F46)</f>
        <v>182020</v>
      </c>
      <c r="G8" s="29">
        <f>SUM(G9:G46)</f>
        <v>268</v>
      </c>
      <c r="H8" s="29">
        <f>SUM(H9:H46)</f>
        <v>36956.25</v>
      </c>
      <c r="I8" s="29">
        <f>SUM(I9:I46)</f>
        <v>25813</v>
      </c>
      <c r="J8" s="29"/>
      <c r="K8" s="29"/>
      <c r="L8" s="29">
        <f t="shared" ref="L8:P8" si="4">SUM(L9:L46)</f>
        <v>4872</v>
      </c>
      <c r="M8" s="29">
        <f t="shared" si="4"/>
        <v>5632</v>
      </c>
      <c r="N8" s="27">
        <f t="shared" si="4"/>
        <v>-760</v>
      </c>
      <c r="O8" s="27">
        <f t="shared" si="4"/>
        <v>0</v>
      </c>
      <c r="P8" s="27"/>
      <c r="Q8" s="27">
        <f>SUM(Q9:Q46)</f>
        <v>38865</v>
      </c>
      <c r="R8" s="27">
        <f>SUM(R9:R46)</f>
        <v>28389.75</v>
      </c>
      <c r="S8" s="52"/>
      <c r="T8" s="27"/>
      <c r="U8" s="27">
        <f>SUM(U9:U46)</f>
        <v>5677.95</v>
      </c>
      <c r="V8" s="27">
        <f>SUM(V9:V46)</f>
        <v>5677</v>
      </c>
      <c r="W8" s="27">
        <f>SUM(W9:W46)</f>
        <v>3406.2</v>
      </c>
      <c r="X8" s="27">
        <f>SUM(X9:X46)</f>
        <v>3403</v>
      </c>
      <c r="Y8" s="27">
        <f>SUM(Y9:Y46)</f>
        <v>2643</v>
      </c>
      <c r="Z8" s="57"/>
    </row>
    <row r="9" s="4" customFormat="1" ht="51" customHeight="1" spans="1:16381">
      <c r="A9" s="30">
        <v>1</v>
      </c>
      <c r="B9" s="28" t="s">
        <v>35</v>
      </c>
      <c r="C9" s="28" t="s">
        <v>36</v>
      </c>
      <c r="D9" s="31" t="s">
        <v>37</v>
      </c>
      <c r="E9" s="28" t="s">
        <v>38</v>
      </c>
      <c r="F9" s="28">
        <v>13200</v>
      </c>
      <c r="G9" s="28">
        <v>22</v>
      </c>
      <c r="H9" s="30">
        <v>4134.97</v>
      </c>
      <c r="I9" s="30">
        <v>3163.92</v>
      </c>
      <c r="J9" s="40">
        <f>I9/H9</f>
        <v>0.765161536843073</v>
      </c>
      <c r="K9" s="30">
        <v>0.2</v>
      </c>
      <c r="L9" s="41">
        <v>632</v>
      </c>
      <c r="M9" s="41">
        <v>640</v>
      </c>
      <c r="N9" s="30">
        <f t="shared" ref="N9:N24" si="5">L9-M9</f>
        <v>-8</v>
      </c>
      <c r="O9" s="41" t="s">
        <v>39</v>
      </c>
      <c r="P9" s="28"/>
      <c r="Q9" s="28">
        <v>3900</v>
      </c>
      <c r="R9" s="28">
        <v>3000</v>
      </c>
      <c r="S9" s="53">
        <f>R9/Q9</f>
        <v>0.769230769230769</v>
      </c>
      <c r="T9" s="54">
        <v>0.2</v>
      </c>
      <c r="U9" s="30">
        <f>T9*R9</f>
        <v>600</v>
      </c>
      <c r="V9" s="55">
        <v>600</v>
      </c>
      <c r="W9" s="55">
        <f>V9*0.6</f>
        <v>360</v>
      </c>
      <c r="X9" s="30">
        <v>360</v>
      </c>
      <c r="Y9" s="30">
        <f>X9+N9</f>
        <v>352</v>
      </c>
      <c r="Z9" s="58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</row>
    <row r="10" s="4" customFormat="1" ht="51" customHeight="1" spans="1:16381">
      <c r="A10" s="32">
        <f>COUNT($A$1:A9)+1</f>
        <v>2</v>
      </c>
      <c r="B10" s="28" t="s">
        <v>35</v>
      </c>
      <c r="C10" s="28" t="s">
        <v>36</v>
      </c>
      <c r="D10" s="31"/>
      <c r="E10" s="28" t="s">
        <v>40</v>
      </c>
      <c r="F10" s="28">
        <v>10000</v>
      </c>
      <c r="G10" s="28">
        <v>18</v>
      </c>
      <c r="H10" s="30">
        <v>3654.24</v>
      </c>
      <c r="I10" s="30">
        <v>2240.88</v>
      </c>
      <c r="J10" s="40">
        <f>I10/H10</f>
        <v>0.613227374228294</v>
      </c>
      <c r="K10" s="30">
        <v>0.2</v>
      </c>
      <c r="L10" s="41">
        <v>448</v>
      </c>
      <c r="M10" s="41">
        <v>420</v>
      </c>
      <c r="N10" s="30">
        <f t="shared" si="5"/>
        <v>28</v>
      </c>
      <c r="O10" s="41" t="s">
        <v>39</v>
      </c>
      <c r="P10" s="28"/>
      <c r="Q10" s="28">
        <v>3800</v>
      </c>
      <c r="R10" s="28">
        <v>2900</v>
      </c>
      <c r="S10" s="53">
        <f t="shared" ref="S10:S42" si="6">R10/Q10</f>
        <v>0.763157894736842</v>
      </c>
      <c r="T10" s="54">
        <v>0.2</v>
      </c>
      <c r="U10" s="30">
        <f>T10*R10</f>
        <v>580</v>
      </c>
      <c r="V10" s="55">
        <v>580</v>
      </c>
      <c r="W10" s="55">
        <f>V10*0.6</f>
        <v>348</v>
      </c>
      <c r="X10" s="30">
        <v>348</v>
      </c>
      <c r="Y10" s="30">
        <f>X10+N10</f>
        <v>376</v>
      </c>
      <c r="Z10" s="58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</row>
    <row r="11" s="4" customFormat="1" ht="51" customHeight="1" spans="1:16381">
      <c r="A11" s="32">
        <f>COUNT($A$1:A10)+1</f>
        <v>3</v>
      </c>
      <c r="B11" s="28" t="s">
        <v>35</v>
      </c>
      <c r="C11" s="28" t="s">
        <v>36</v>
      </c>
      <c r="D11" s="31"/>
      <c r="E11" s="28" t="s">
        <v>41</v>
      </c>
      <c r="F11" s="28"/>
      <c r="G11" s="28"/>
      <c r="H11" s="30"/>
      <c r="I11" s="30"/>
      <c r="J11" s="42"/>
      <c r="K11" s="30"/>
      <c r="L11" s="41">
        <v>0</v>
      </c>
      <c r="M11" s="41">
        <v>80</v>
      </c>
      <c r="N11" s="30">
        <f t="shared" si="5"/>
        <v>-80</v>
      </c>
      <c r="O11" s="41" t="s">
        <v>42</v>
      </c>
      <c r="P11" s="28" t="s">
        <v>43</v>
      </c>
      <c r="Q11" s="28" t="s">
        <v>44</v>
      </c>
      <c r="R11" s="28" t="s">
        <v>44</v>
      </c>
      <c r="S11" s="53" t="s">
        <v>44</v>
      </c>
      <c r="T11" s="53" t="s">
        <v>44</v>
      </c>
      <c r="U11" s="30" t="s">
        <v>44</v>
      </c>
      <c r="V11" s="55" t="s">
        <v>44</v>
      </c>
      <c r="W11" s="55" t="s">
        <v>44</v>
      </c>
      <c r="X11" s="30">
        <v>0</v>
      </c>
      <c r="Y11" s="30">
        <f t="shared" ref="Y11:Y46" si="7">X11+N11</f>
        <v>-80</v>
      </c>
      <c r="Z11" s="58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</row>
    <row r="12" s="4" customFormat="1" ht="51" customHeight="1" spans="1:16381">
      <c r="A12" s="32">
        <f>COUNT($A$1:A11)+1</f>
        <v>4</v>
      </c>
      <c r="B12" s="28" t="s">
        <v>35</v>
      </c>
      <c r="C12" s="28" t="s">
        <v>36</v>
      </c>
      <c r="D12" s="31"/>
      <c r="E12" s="28" t="s">
        <v>45</v>
      </c>
      <c r="F12" s="28">
        <v>12800</v>
      </c>
      <c r="G12" s="28">
        <v>23</v>
      </c>
      <c r="H12" s="30">
        <v>3681.29</v>
      </c>
      <c r="I12" s="30">
        <v>3165.74</v>
      </c>
      <c r="J12" s="40">
        <f t="shared" ref="J12:J18" si="8">I12/H12</f>
        <v>0.859953983522081</v>
      </c>
      <c r="K12" s="30">
        <v>0.2</v>
      </c>
      <c r="L12" s="41">
        <v>633</v>
      </c>
      <c r="M12" s="41">
        <v>580</v>
      </c>
      <c r="N12" s="30">
        <f t="shared" si="5"/>
        <v>53</v>
      </c>
      <c r="O12" s="41" t="s">
        <v>39</v>
      </c>
      <c r="P12" s="28"/>
      <c r="Q12" s="28">
        <v>4000</v>
      </c>
      <c r="R12" s="28">
        <v>3100</v>
      </c>
      <c r="S12" s="53">
        <f t="shared" si="6"/>
        <v>0.775</v>
      </c>
      <c r="T12" s="54">
        <v>0.2</v>
      </c>
      <c r="U12" s="30">
        <f t="shared" ref="U12:U21" si="9">T12*R12</f>
        <v>620</v>
      </c>
      <c r="V12" s="55">
        <v>620</v>
      </c>
      <c r="W12" s="55">
        <f t="shared" ref="W12:W21" si="10">V12*0.6</f>
        <v>372</v>
      </c>
      <c r="X12" s="30">
        <v>372</v>
      </c>
      <c r="Y12" s="30">
        <f t="shared" si="7"/>
        <v>425</v>
      </c>
      <c r="Z12" s="58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="4" customFormat="1" ht="100" customHeight="1" spans="1:16381">
      <c r="A13" s="32">
        <f>COUNT($A$1:A12)+1</f>
        <v>5</v>
      </c>
      <c r="B13" s="28" t="s">
        <v>35</v>
      </c>
      <c r="C13" s="28" t="s">
        <v>36</v>
      </c>
      <c r="D13" s="31"/>
      <c r="E13" s="28" t="s">
        <v>46</v>
      </c>
      <c r="F13" s="28">
        <v>10300</v>
      </c>
      <c r="G13" s="28">
        <v>17</v>
      </c>
      <c r="H13" s="30">
        <v>2837.87</v>
      </c>
      <c r="I13" s="30">
        <v>2174.26</v>
      </c>
      <c r="J13" s="40">
        <f t="shared" si="8"/>
        <v>0.766159126387044</v>
      </c>
      <c r="K13" s="30">
        <v>0.2</v>
      </c>
      <c r="L13" s="41">
        <v>434</v>
      </c>
      <c r="M13" s="41">
        <v>400</v>
      </c>
      <c r="N13" s="30">
        <f t="shared" si="5"/>
        <v>34</v>
      </c>
      <c r="O13" s="41" t="s">
        <v>39</v>
      </c>
      <c r="P13" s="28" t="s">
        <v>47</v>
      </c>
      <c r="Q13" s="28">
        <v>2500</v>
      </c>
      <c r="R13" s="28">
        <v>2000</v>
      </c>
      <c r="S13" s="53">
        <f t="shared" si="6"/>
        <v>0.8</v>
      </c>
      <c r="T13" s="54">
        <v>0.2</v>
      </c>
      <c r="U13" s="30">
        <f t="shared" si="9"/>
        <v>400</v>
      </c>
      <c r="V13" s="55">
        <v>400</v>
      </c>
      <c r="W13" s="55">
        <f t="shared" si="10"/>
        <v>240</v>
      </c>
      <c r="X13" s="30">
        <v>240</v>
      </c>
      <c r="Y13" s="30">
        <f t="shared" si="7"/>
        <v>274</v>
      </c>
      <c r="Z13" s="58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</row>
    <row r="14" s="4" customFormat="1" ht="51" customHeight="1" spans="1:16381">
      <c r="A14" s="32">
        <f>COUNT($A$1:A13)+1</f>
        <v>6</v>
      </c>
      <c r="B14" s="28" t="s">
        <v>35</v>
      </c>
      <c r="C14" s="28" t="s">
        <v>36</v>
      </c>
      <c r="D14" s="31"/>
      <c r="E14" s="28" t="s">
        <v>48</v>
      </c>
      <c r="F14" s="28">
        <v>22700</v>
      </c>
      <c r="G14" s="28">
        <v>37</v>
      </c>
      <c r="H14" s="30">
        <v>4815.31</v>
      </c>
      <c r="I14" s="30">
        <v>3820.11</v>
      </c>
      <c r="J14" s="40">
        <f t="shared" si="8"/>
        <v>0.79332587102388</v>
      </c>
      <c r="K14" s="30">
        <v>0.2</v>
      </c>
      <c r="L14" s="41">
        <v>764</v>
      </c>
      <c r="M14" s="41">
        <v>800</v>
      </c>
      <c r="N14" s="30">
        <f t="shared" si="5"/>
        <v>-36</v>
      </c>
      <c r="O14" s="41" t="s">
        <v>39</v>
      </c>
      <c r="P14" s="28" t="s">
        <v>49</v>
      </c>
      <c r="Q14" s="28">
        <v>4300</v>
      </c>
      <c r="R14" s="28">
        <v>3225</v>
      </c>
      <c r="S14" s="53">
        <f t="shared" si="6"/>
        <v>0.75</v>
      </c>
      <c r="T14" s="54">
        <v>0.2</v>
      </c>
      <c r="U14" s="30">
        <f t="shared" si="9"/>
        <v>645</v>
      </c>
      <c r="V14" s="55">
        <v>645</v>
      </c>
      <c r="W14" s="55">
        <f t="shared" si="10"/>
        <v>387</v>
      </c>
      <c r="X14" s="30">
        <v>387</v>
      </c>
      <c r="Y14" s="30">
        <f t="shared" si="7"/>
        <v>351</v>
      </c>
      <c r="Z14" s="58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</row>
    <row r="15" s="4" customFormat="1" ht="51" customHeight="1" spans="1:16381">
      <c r="A15" s="32">
        <f>COUNT($A$1:A14)+1</f>
        <v>7</v>
      </c>
      <c r="B15" s="28" t="s">
        <v>35</v>
      </c>
      <c r="C15" s="28" t="s">
        <v>36</v>
      </c>
      <c r="D15" s="31"/>
      <c r="E15" s="28" t="s">
        <v>50</v>
      </c>
      <c r="F15" s="28">
        <v>15800</v>
      </c>
      <c r="G15" s="28">
        <v>28</v>
      </c>
      <c r="H15" s="30">
        <v>2942.38</v>
      </c>
      <c r="I15" s="30">
        <v>2395.02</v>
      </c>
      <c r="J15" s="40">
        <f t="shared" si="8"/>
        <v>0.813973721952977</v>
      </c>
      <c r="K15" s="30">
        <v>0.2</v>
      </c>
      <c r="L15" s="41">
        <v>479</v>
      </c>
      <c r="M15" s="41">
        <v>360</v>
      </c>
      <c r="N15" s="30">
        <f t="shared" si="5"/>
        <v>119</v>
      </c>
      <c r="O15" s="41" t="s">
        <v>39</v>
      </c>
      <c r="P15" s="28"/>
      <c r="Q15" s="28">
        <v>2800</v>
      </c>
      <c r="R15" s="28">
        <v>2200</v>
      </c>
      <c r="S15" s="53">
        <f t="shared" si="6"/>
        <v>0.785714285714286</v>
      </c>
      <c r="T15" s="54">
        <v>0.2</v>
      </c>
      <c r="U15" s="30">
        <f t="shared" si="9"/>
        <v>440</v>
      </c>
      <c r="V15" s="55">
        <v>440</v>
      </c>
      <c r="W15" s="55">
        <f t="shared" si="10"/>
        <v>264</v>
      </c>
      <c r="X15" s="30">
        <v>264</v>
      </c>
      <c r="Y15" s="30">
        <f t="shared" si="7"/>
        <v>383</v>
      </c>
      <c r="Z15" s="58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</row>
    <row r="16" s="4" customFormat="1" ht="96" customHeight="1" spans="1:16381">
      <c r="A16" s="32">
        <f>COUNT($A$1:A15)+1</f>
        <v>8</v>
      </c>
      <c r="B16" s="28" t="s">
        <v>35</v>
      </c>
      <c r="C16" s="28" t="s">
        <v>36</v>
      </c>
      <c r="D16" s="31"/>
      <c r="E16" s="28" t="s">
        <v>51</v>
      </c>
      <c r="F16" s="28">
        <v>3600</v>
      </c>
      <c r="G16" s="28">
        <v>6</v>
      </c>
      <c r="H16" s="30">
        <v>1122.85</v>
      </c>
      <c r="I16" s="30">
        <v>645.34</v>
      </c>
      <c r="J16" s="40">
        <f t="shared" si="8"/>
        <v>0.574733935966514</v>
      </c>
      <c r="K16" s="30">
        <v>0.2</v>
      </c>
      <c r="L16" s="41">
        <v>129</v>
      </c>
      <c r="M16" s="41">
        <v>160</v>
      </c>
      <c r="N16" s="30">
        <f t="shared" si="5"/>
        <v>-31</v>
      </c>
      <c r="O16" s="41" t="s">
        <v>39</v>
      </c>
      <c r="P16" s="28" t="s">
        <v>52</v>
      </c>
      <c r="Q16" s="28">
        <v>800</v>
      </c>
      <c r="R16" s="28">
        <v>600</v>
      </c>
      <c r="S16" s="53">
        <f t="shared" si="6"/>
        <v>0.75</v>
      </c>
      <c r="T16" s="54">
        <v>0.2</v>
      </c>
      <c r="U16" s="30">
        <f t="shared" si="9"/>
        <v>120</v>
      </c>
      <c r="V16" s="55">
        <v>120</v>
      </c>
      <c r="W16" s="55">
        <f t="shared" si="10"/>
        <v>72</v>
      </c>
      <c r="X16" s="30">
        <v>72</v>
      </c>
      <c r="Y16" s="30">
        <f t="shared" si="7"/>
        <v>41</v>
      </c>
      <c r="Z16" s="58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</row>
    <row r="17" s="4" customFormat="1" ht="69" customHeight="1" spans="1:16381">
      <c r="A17" s="32">
        <f>COUNT($A$1:A16)+1</f>
        <v>9</v>
      </c>
      <c r="B17" s="28" t="s">
        <v>35</v>
      </c>
      <c r="C17" s="28" t="s">
        <v>36</v>
      </c>
      <c r="D17" s="28" t="s">
        <v>53</v>
      </c>
      <c r="E17" s="28" t="s">
        <v>54</v>
      </c>
      <c r="F17" s="28">
        <v>1800</v>
      </c>
      <c r="G17" s="28">
        <v>3</v>
      </c>
      <c r="H17" s="30">
        <v>423.04</v>
      </c>
      <c r="I17" s="30">
        <v>306.23</v>
      </c>
      <c r="J17" s="40">
        <f t="shared" si="8"/>
        <v>0.723879538577912</v>
      </c>
      <c r="K17" s="30">
        <v>0.2</v>
      </c>
      <c r="L17" s="41">
        <v>61</v>
      </c>
      <c r="M17" s="41">
        <v>80</v>
      </c>
      <c r="N17" s="30">
        <f t="shared" si="5"/>
        <v>-19</v>
      </c>
      <c r="O17" s="41" t="s">
        <v>39</v>
      </c>
      <c r="P17" s="28" t="s">
        <v>55</v>
      </c>
      <c r="Q17" s="28">
        <v>500</v>
      </c>
      <c r="R17" s="28">
        <v>350</v>
      </c>
      <c r="S17" s="53">
        <f t="shared" si="6"/>
        <v>0.7</v>
      </c>
      <c r="T17" s="54">
        <v>0.2</v>
      </c>
      <c r="U17" s="30">
        <f t="shared" si="9"/>
        <v>70</v>
      </c>
      <c r="V17" s="55">
        <v>70</v>
      </c>
      <c r="W17" s="55">
        <f t="shared" si="10"/>
        <v>42</v>
      </c>
      <c r="X17" s="30">
        <v>42</v>
      </c>
      <c r="Y17" s="30">
        <f t="shared" si="7"/>
        <v>23</v>
      </c>
      <c r="Z17" s="58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8" s="4" customFormat="1" ht="51" customHeight="1" spans="1:16381">
      <c r="A18" s="32">
        <f>COUNT($A$1:A17)+1</f>
        <v>10</v>
      </c>
      <c r="B18" s="28" t="s">
        <v>35</v>
      </c>
      <c r="C18" s="28" t="s">
        <v>36</v>
      </c>
      <c r="D18" s="28"/>
      <c r="E18" s="28" t="s">
        <v>56</v>
      </c>
      <c r="F18" s="28">
        <v>2700</v>
      </c>
      <c r="G18" s="28">
        <v>4</v>
      </c>
      <c r="H18" s="30">
        <v>421.04</v>
      </c>
      <c r="I18" s="30">
        <v>272.74</v>
      </c>
      <c r="J18" s="40">
        <f t="shared" si="8"/>
        <v>0.647776933307999</v>
      </c>
      <c r="K18" s="30">
        <v>0.2</v>
      </c>
      <c r="L18" s="41">
        <v>54</v>
      </c>
      <c r="M18" s="41">
        <v>30</v>
      </c>
      <c r="N18" s="30">
        <f t="shared" si="5"/>
        <v>24</v>
      </c>
      <c r="O18" s="41" t="s">
        <v>39</v>
      </c>
      <c r="P18" s="28" t="s">
        <v>57</v>
      </c>
      <c r="Q18" s="28">
        <v>220</v>
      </c>
      <c r="R18" s="28">
        <v>160</v>
      </c>
      <c r="S18" s="53">
        <f t="shared" si="6"/>
        <v>0.727272727272727</v>
      </c>
      <c r="T18" s="54">
        <v>0.2</v>
      </c>
      <c r="U18" s="30">
        <f t="shared" si="9"/>
        <v>32</v>
      </c>
      <c r="V18" s="55">
        <v>32</v>
      </c>
      <c r="W18" s="55">
        <f t="shared" si="10"/>
        <v>19.2</v>
      </c>
      <c r="X18" s="30">
        <v>19</v>
      </c>
      <c r="Y18" s="30">
        <f t="shared" si="7"/>
        <v>43</v>
      </c>
      <c r="Z18" s="58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</row>
    <row r="19" s="4" customFormat="1" ht="51" customHeight="1" spans="1:16381">
      <c r="A19" s="32">
        <f>COUNT($A$1:A18)+1</f>
        <v>11</v>
      </c>
      <c r="B19" s="28" t="s">
        <v>35</v>
      </c>
      <c r="C19" s="28" t="s">
        <v>36</v>
      </c>
      <c r="D19" s="28"/>
      <c r="E19" s="28" t="s">
        <v>58</v>
      </c>
      <c r="F19" s="28">
        <v>4440</v>
      </c>
      <c r="G19" s="28">
        <v>3</v>
      </c>
      <c r="H19" s="30"/>
      <c r="I19" s="30"/>
      <c r="J19" s="42"/>
      <c r="K19" s="30">
        <v>0</v>
      </c>
      <c r="L19" s="41"/>
      <c r="M19" s="41">
        <v>22</v>
      </c>
      <c r="N19" s="30">
        <f t="shared" si="5"/>
        <v>-22</v>
      </c>
      <c r="O19" s="41" t="s">
        <v>39</v>
      </c>
      <c r="P19" s="28" t="s">
        <v>59</v>
      </c>
      <c r="Q19" s="28">
        <v>80</v>
      </c>
      <c r="R19" s="28">
        <v>50</v>
      </c>
      <c r="S19" s="53">
        <f t="shared" si="6"/>
        <v>0.625</v>
      </c>
      <c r="T19" s="54">
        <v>0.2</v>
      </c>
      <c r="U19" s="30">
        <f t="shared" si="9"/>
        <v>10</v>
      </c>
      <c r="V19" s="55">
        <v>10</v>
      </c>
      <c r="W19" s="55">
        <f t="shared" si="10"/>
        <v>6</v>
      </c>
      <c r="X19" s="30">
        <v>6</v>
      </c>
      <c r="Y19" s="30">
        <f t="shared" si="7"/>
        <v>-16</v>
      </c>
      <c r="Z19" s="58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</row>
    <row r="20" s="4" customFormat="1" ht="51" customHeight="1" spans="1:16381">
      <c r="A20" s="32">
        <f>COUNT($A$1:A19)+1</f>
        <v>12</v>
      </c>
      <c r="B20" s="28" t="s">
        <v>35</v>
      </c>
      <c r="C20" s="28" t="s">
        <v>36</v>
      </c>
      <c r="D20" s="28" t="s">
        <v>60</v>
      </c>
      <c r="E20" s="28" t="s">
        <v>61</v>
      </c>
      <c r="F20" s="28">
        <v>3400</v>
      </c>
      <c r="G20" s="28">
        <v>3</v>
      </c>
      <c r="H20" s="30">
        <v>198</v>
      </c>
      <c r="I20" s="30">
        <v>172.75</v>
      </c>
      <c r="J20" s="40">
        <f>I20/H20</f>
        <v>0.872474747474748</v>
      </c>
      <c r="K20" s="30">
        <v>0.2</v>
      </c>
      <c r="L20" s="41">
        <v>34</v>
      </c>
      <c r="M20" s="41">
        <v>55</v>
      </c>
      <c r="N20" s="30">
        <f t="shared" si="5"/>
        <v>-21</v>
      </c>
      <c r="O20" s="41" t="s">
        <v>39</v>
      </c>
      <c r="P20" s="28" t="s">
        <v>62</v>
      </c>
      <c r="Q20" s="28">
        <v>280</v>
      </c>
      <c r="R20" s="28">
        <v>160</v>
      </c>
      <c r="S20" s="53">
        <f t="shared" si="6"/>
        <v>0.571428571428571</v>
      </c>
      <c r="T20" s="54">
        <v>0.2</v>
      </c>
      <c r="U20" s="30">
        <f t="shared" si="9"/>
        <v>32</v>
      </c>
      <c r="V20" s="55">
        <v>32</v>
      </c>
      <c r="W20" s="55">
        <f t="shared" si="10"/>
        <v>19.2</v>
      </c>
      <c r="X20" s="30">
        <v>19</v>
      </c>
      <c r="Y20" s="30">
        <f t="shared" si="7"/>
        <v>-2</v>
      </c>
      <c r="Z20" s="58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</row>
    <row r="21" s="4" customFormat="1" ht="51" customHeight="1" spans="1:16381">
      <c r="A21" s="32">
        <f>COUNT($A$1:A20)+1</f>
        <v>13</v>
      </c>
      <c r="B21" s="28" t="s">
        <v>35</v>
      </c>
      <c r="C21" s="28" t="s">
        <v>36</v>
      </c>
      <c r="D21" s="28"/>
      <c r="E21" s="28" t="s">
        <v>63</v>
      </c>
      <c r="F21" s="28">
        <v>5200</v>
      </c>
      <c r="G21" s="28">
        <v>8</v>
      </c>
      <c r="H21" s="30">
        <v>879.23</v>
      </c>
      <c r="I21" s="30">
        <v>654.56</v>
      </c>
      <c r="J21" s="40">
        <f>I21/H21</f>
        <v>0.744469592711805</v>
      </c>
      <c r="K21" s="30">
        <v>0.2</v>
      </c>
      <c r="L21" s="41">
        <v>130</v>
      </c>
      <c r="M21" s="41">
        <v>191</v>
      </c>
      <c r="N21" s="30">
        <f t="shared" si="5"/>
        <v>-61</v>
      </c>
      <c r="O21" s="41" t="s">
        <v>39</v>
      </c>
      <c r="P21" s="28" t="s">
        <v>64</v>
      </c>
      <c r="Q21" s="28">
        <v>1010</v>
      </c>
      <c r="R21" s="28">
        <v>710</v>
      </c>
      <c r="S21" s="53">
        <f t="shared" si="6"/>
        <v>0.702970297029703</v>
      </c>
      <c r="T21" s="54">
        <v>0.2</v>
      </c>
      <c r="U21" s="30">
        <f t="shared" si="9"/>
        <v>142</v>
      </c>
      <c r="V21" s="55">
        <v>142</v>
      </c>
      <c r="W21" s="55">
        <f t="shared" si="10"/>
        <v>85.2</v>
      </c>
      <c r="X21" s="30">
        <v>85</v>
      </c>
      <c r="Y21" s="30">
        <f t="shared" si="7"/>
        <v>24</v>
      </c>
      <c r="Z21" s="58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</row>
    <row r="22" s="4" customFormat="1" ht="51" customHeight="1" spans="1:16381">
      <c r="A22" s="32">
        <f>COUNT($A$1:A21)+1</f>
        <v>14</v>
      </c>
      <c r="B22" s="28" t="s">
        <v>35</v>
      </c>
      <c r="C22" s="28" t="s">
        <v>36</v>
      </c>
      <c r="D22" s="28" t="s">
        <v>65</v>
      </c>
      <c r="E22" s="28" t="s">
        <v>66</v>
      </c>
      <c r="F22" s="28"/>
      <c r="G22" s="28"/>
      <c r="H22" s="30">
        <v>0</v>
      </c>
      <c r="I22" s="30">
        <v>0</v>
      </c>
      <c r="J22" s="42"/>
      <c r="K22" s="30">
        <v>0</v>
      </c>
      <c r="L22" s="41">
        <v>0</v>
      </c>
      <c r="M22" s="41">
        <v>20</v>
      </c>
      <c r="N22" s="30">
        <f t="shared" si="5"/>
        <v>-20</v>
      </c>
      <c r="O22" s="41" t="s">
        <v>39</v>
      </c>
      <c r="P22" s="28" t="s">
        <v>59</v>
      </c>
      <c r="Q22" s="28" t="s">
        <v>44</v>
      </c>
      <c r="R22" s="28" t="s">
        <v>44</v>
      </c>
      <c r="S22" s="53" t="s">
        <v>44</v>
      </c>
      <c r="T22" s="53" t="s">
        <v>44</v>
      </c>
      <c r="U22" s="30" t="s">
        <v>44</v>
      </c>
      <c r="V22" s="55" t="s">
        <v>44</v>
      </c>
      <c r="W22" s="55" t="s">
        <v>44</v>
      </c>
      <c r="X22" s="30">
        <v>0</v>
      </c>
      <c r="Y22" s="30">
        <f t="shared" si="7"/>
        <v>-20</v>
      </c>
      <c r="Z22" s="58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</row>
    <row r="23" s="4" customFormat="1" ht="60" customHeight="1" spans="1:16381">
      <c r="A23" s="32">
        <f>COUNT($A$1:A22)+1</f>
        <v>15</v>
      </c>
      <c r="B23" s="28" t="s">
        <v>35</v>
      </c>
      <c r="C23" s="28" t="s">
        <v>36</v>
      </c>
      <c r="D23" s="28" t="s">
        <v>67</v>
      </c>
      <c r="E23" s="28" t="s">
        <v>68</v>
      </c>
      <c r="F23" s="28">
        <v>8000</v>
      </c>
      <c r="G23" s="28">
        <v>11</v>
      </c>
      <c r="H23" s="30">
        <v>1144.98</v>
      </c>
      <c r="I23" s="30">
        <v>851.19</v>
      </c>
      <c r="J23" s="40">
        <f>I23/H23</f>
        <v>0.743410365246555</v>
      </c>
      <c r="K23" s="30">
        <v>0.2</v>
      </c>
      <c r="L23" s="41">
        <v>170</v>
      </c>
      <c r="M23" s="41">
        <v>112</v>
      </c>
      <c r="N23" s="30">
        <f t="shared" si="5"/>
        <v>58</v>
      </c>
      <c r="O23" s="41" t="s">
        <v>39</v>
      </c>
      <c r="P23" s="28" t="s">
        <v>69</v>
      </c>
      <c r="Q23" s="28">
        <v>1825</v>
      </c>
      <c r="R23" s="28">
        <v>1368.75</v>
      </c>
      <c r="S23" s="53">
        <f t="shared" si="6"/>
        <v>0.75</v>
      </c>
      <c r="T23" s="54">
        <v>0.2</v>
      </c>
      <c r="U23" s="30">
        <f t="shared" ref="U23:U34" si="11">T23*R23</f>
        <v>273.75</v>
      </c>
      <c r="V23" s="55">
        <v>273</v>
      </c>
      <c r="W23" s="55">
        <f t="shared" ref="W23:W34" si="12">V23*0.6</f>
        <v>163.8</v>
      </c>
      <c r="X23" s="30">
        <v>163</v>
      </c>
      <c r="Y23" s="30">
        <f t="shared" si="7"/>
        <v>221</v>
      </c>
      <c r="Z23" s="58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</row>
    <row r="24" s="4" customFormat="1" ht="51" customHeight="1" spans="1:16381">
      <c r="A24" s="32">
        <f>COUNT($A$1:A23)+1</f>
        <v>16</v>
      </c>
      <c r="B24" s="28" t="s">
        <v>35</v>
      </c>
      <c r="C24" s="28" t="s">
        <v>36</v>
      </c>
      <c r="D24" s="28"/>
      <c r="E24" s="28" t="s">
        <v>70</v>
      </c>
      <c r="F24" s="28">
        <v>1200</v>
      </c>
      <c r="G24" s="28">
        <v>2</v>
      </c>
      <c r="H24" s="30">
        <v>679.66</v>
      </c>
      <c r="I24" s="30">
        <v>214.71</v>
      </c>
      <c r="J24" s="40">
        <f>I24/H24</f>
        <v>0.315907953976989</v>
      </c>
      <c r="K24" s="30">
        <v>0</v>
      </c>
      <c r="L24" s="41">
        <v>0</v>
      </c>
      <c r="M24" s="41">
        <v>20</v>
      </c>
      <c r="N24" s="30">
        <f t="shared" si="5"/>
        <v>-20</v>
      </c>
      <c r="O24" s="41" t="s">
        <v>39</v>
      </c>
      <c r="P24" s="28" t="s">
        <v>71</v>
      </c>
      <c r="Q24" s="28">
        <v>260</v>
      </c>
      <c r="R24" s="28">
        <v>160</v>
      </c>
      <c r="S24" s="53">
        <f t="shared" si="6"/>
        <v>0.615384615384615</v>
      </c>
      <c r="T24" s="54">
        <v>0.2</v>
      </c>
      <c r="U24" s="30">
        <f t="shared" si="11"/>
        <v>32</v>
      </c>
      <c r="V24" s="55">
        <v>32</v>
      </c>
      <c r="W24" s="55">
        <f t="shared" si="12"/>
        <v>19.2</v>
      </c>
      <c r="X24" s="30">
        <v>19</v>
      </c>
      <c r="Y24" s="30">
        <f t="shared" si="7"/>
        <v>-1</v>
      </c>
      <c r="Z24" s="58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</row>
    <row r="25" s="4" customFormat="1" ht="51" customHeight="1" spans="1:16381">
      <c r="A25" s="32">
        <f>COUNT($A$1:A24)+1</f>
        <v>17</v>
      </c>
      <c r="B25" s="28" t="s">
        <v>35</v>
      </c>
      <c r="C25" s="28" t="s">
        <v>36</v>
      </c>
      <c r="D25" s="28" t="s">
        <v>72</v>
      </c>
      <c r="E25" s="28" t="s">
        <v>73</v>
      </c>
      <c r="F25" s="28">
        <v>1400</v>
      </c>
      <c r="G25" s="28">
        <v>2</v>
      </c>
      <c r="H25" s="30"/>
      <c r="I25" s="30"/>
      <c r="J25" s="43"/>
      <c r="K25" s="30"/>
      <c r="L25" s="41"/>
      <c r="M25" s="41"/>
      <c r="N25" s="30"/>
      <c r="O25" s="41"/>
      <c r="P25" s="28"/>
      <c r="Q25" s="28">
        <v>300</v>
      </c>
      <c r="R25" s="28">
        <v>200</v>
      </c>
      <c r="S25" s="53">
        <f t="shared" si="6"/>
        <v>0.666666666666667</v>
      </c>
      <c r="T25" s="54">
        <v>0.2</v>
      </c>
      <c r="U25" s="30">
        <f t="shared" si="11"/>
        <v>40</v>
      </c>
      <c r="V25" s="55">
        <v>40</v>
      </c>
      <c r="W25" s="55">
        <f t="shared" si="12"/>
        <v>24</v>
      </c>
      <c r="X25" s="30">
        <v>24</v>
      </c>
      <c r="Y25" s="30">
        <f t="shared" si="7"/>
        <v>24</v>
      </c>
      <c r="Z25" s="58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</row>
    <row r="26" s="4" customFormat="1" ht="51" customHeight="1" spans="1:16381">
      <c r="A26" s="32">
        <f>COUNT($A$1:A25)+1</f>
        <v>18</v>
      </c>
      <c r="B26" s="28" t="s">
        <v>35</v>
      </c>
      <c r="C26" s="28" t="s">
        <v>36</v>
      </c>
      <c r="D26" s="28" t="s">
        <v>74</v>
      </c>
      <c r="E26" s="28" t="s">
        <v>75</v>
      </c>
      <c r="F26" s="28">
        <v>2400</v>
      </c>
      <c r="G26" s="28">
        <v>4</v>
      </c>
      <c r="H26" s="30">
        <v>712.06</v>
      </c>
      <c r="I26" s="30">
        <v>477.02</v>
      </c>
      <c r="J26" s="40">
        <f>I26/H26</f>
        <v>0.669915456562649</v>
      </c>
      <c r="K26" s="30">
        <v>0.2</v>
      </c>
      <c r="L26" s="41">
        <v>95</v>
      </c>
      <c r="M26" s="41">
        <v>60</v>
      </c>
      <c r="N26" s="30">
        <f t="shared" ref="N26:N28" si="13">L26-M26</f>
        <v>35</v>
      </c>
      <c r="O26" s="41" t="s">
        <v>39</v>
      </c>
      <c r="P26" s="28" t="s">
        <v>76</v>
      </c>
      <c r="Q26" s="28">
        <v>400</v>
      </c>
      <c r="R26" s="28">
        <v>250</v>
      </c>
      <c r="S26" s="53">
        <f t="shared" si="6"/>
        <v>0.625</v>
      </c>
      <c r="T26" s="54">
        <v>0.2</v>
      </c>
      <c r="U26" s="30">
        <f t="shared" si="11"/>
        <v>50</v>
      </c>
      <c r="V26" s="55">
        <v>50</v>
      </c>
      <c r="W26" s="55">
        <f t="shared" si="12"/>
        <v>30</v>
      </c>
      <c r="X26" s="30">
        <v>30</v>
      </c>
      <c r="Y26" s="30">
        <f t="shared" si="7"/>
        <v>65</v>
      </c>
      <c r="Z26" s="58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</row>
    <row r="27" s="4" customFormat="1" ht="94" customHeight="1" spans="1:16381">
      <c r="A27" s="32">
        <f>COUNT($A$1:A26)+1</f>
        <v>19</v>
      </c>
      <c r="B27" s="28" t="s">
        <v>35</v>
      </c>
      <c r="C27" s="28" t="s">
        <v>36</v>
      </c>
      <c r="D27" s="28"/>
      <c r="E27" s="28" t="s">
        <v>77</v>
      </c>
      <c r="F27" s="28">
        <v>2280</v>
      </c>
      <c r="G27" s="28">
        <v>2</v>
      </c>
      <c r="H27" s="30">
        <v>56.73</v>
      </c>
      <c r="I27" s="30">
        <v>0</v>
      </c>
      <c r="J27" s="40">
        <f>I27/H27</f>
        <v>0</v>
      </c>
      <c r="K27" s="30">
        <v>0</v>
      </c>
      <c r="L27" s="41">
        <v>0</v>
      </c>
      <c r="M27" s="41">
        <v>14</v>
      </c>
      <c r="N27" s="30">
        <f t="shared" si="13"/>
        <v>-14</v>
      </c>
      <c r="O27" s="41" t="s">
        <v>39</v>
      </c>
      <c r="P27" s="28" t="s">
        <v>78</v>
      </c>
      <c r="Q27" s="28">
        <v>190</v>
      </c>
      <c r="R27" s="28">
        <v>130</v>
      </c>
      <c r="S27" s="53">
        <f t="shared" si="6"/>
        <v>0.684210526315789</v>
      </c>
      <c r="T27" s="54">
        <v>0.2</v>
      </c>
      <c r="U27" s="30">
        <f t="shared" si="11"/>
        <v>26</v>
      </c>
      <c r="V27" s="55">
        <v>26</v>
      </c>
      <c r="W27" s="55">
        <f t="shared" si="12"/>
        <v>15.6</v>
      </c>
      <c r="X27" s="30">
        <v>15</v>
      </c>
      <c r="Y27" s="30">
        <f t="shared" si="7"/>
        <v>1</v>
      </c>
      <c r="Z27" s="58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</row>
    <row r="28" s="4" customFormat="1" ht="51" customHeight="1" spans="1:16381">
      <c r="A28" s="32">
        <f>COUNT($A$1:A27)+1</f>
        <v>20</v>
      </c>
      <c r="B28" s="28" t="s">
        <v>35</v>
      </c>
      <c r="C28" s="28" t="s">
        <v>36</v>
      </c>
      <c r="D28" s="28"/>
      <c r="E28" s="28" t="s">
        <v>79</v>
      </c>
      <c r="F28" s="28">
        <v>1200</v>
      </c>
      <c r="G28" s="28">
        <v>2</v>
      </c>
      <c r="H28" s="30">
        <v>205.99</v>
      </c>
      <c r="I28" s="30">
        <v>166.52</v>
      </c>
      <c r="J28" s="40">
        <f>I28/H28</f>
        <v>0.808388756735764</v>
      </c>
      <c r="K28" s="30">
        <v>0.2</v>
      </c>
      <c r="L28" s="41">
        <v>33</v>
      </c>
      <c r="M28" s="41">
        <v>41</v>
      </c>
      <c r="N28" s="30">
        <f t="shared" si="13"/>
        <v>-8</v>
      </c>
      <c r="O28" s="41" t="s">
        <v>39</v>
      </c>
      <c r="P28" s="28" t="s">
        <v>80</v>
      </c>
      <c r="Q28" s="28">
        <v>300</v>
      </c>
      <c r="R28" s="28">
        <v>200</v>
      </c>
      <c r="S28" s="53">
        <f t="shared" si="6"/>
        <v>0.666666666666667</v>
      </c>
      <c r="T28" s="54">
        <v>0.2</v>
      </c>
      <c r="U28" s="30">
        <f t="shared" si="11"/>
        <v>40</v>
      </c>
      <c r="V28" s="55">
        <v>40</v>
      </c>
      <c r="W28" s="55">
        <f t="shared" si="12"/>
        <v>24</v>
      </c>
      <c r="X28" s="30">
        <v>24</v>
      </c>
      <c r="Y28" s="30">
        <f t="shared" si="7"/>
        <v>16</v>
      </c>
      <c r="Z28" s="58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</row>
    <row r="29" s="4" customFormat="1" ht="51" customHeight="1" spans="1:16381">
      <c r="A29" s="32">
        <f>COUNT($A$1:A28)+1</f>
        <v>21</v>
      </c>
      <c r="B29" s="28" t="s">
        <v>35</v>
      </c>
      <c r="C29" s="28" t="s">
        <v>36</v>
      </c>
      <c r="D29" s="28"/>
      <c r="E29" s="28" t="s">
        <v>81</v>
      </c>
      <c r="F29" s="28">
        <v>2000</v>
      </c>
      <c r="G29" s="28">
        <v>2</v>
      </c>
      <c r="H29" s="30"/>
      <c r="I29" s="30"/>
      <c r="J29" s="42"/>
      <c r="K29" s="30"/>
      <c r="L29" s="41"/>
      <c r="M29" s="41"/>
      <c r="N29" s="30"/>
      <c r="O29" s="41"/>
      <c r="P29" s="28"/>
      <c r="Q29" s="28">
        <v>300</v>
      </c>
      <c r="R29" s="28">
        <v>200</v>
      </c>
      <c r="S29" s="53">
        <f t="shared" si="6"/>
        <v>0.666666666666667</v>
      </c>
      <c r="T29" s="54">
        <v>0.2</v>
      </c>
      <c r="U29" s="30">
        <f t="shared" si="11"/>
        <v>40</v>
      </c>
      <c r="V29" s="55">
        <v>40</v>
      </c>
      <c r="W29" s="55">
        <f t="shared" si="12"/>
        <v>24</v>
      </c>
      <c r="X29" s="30">
        <v>24</v>
      </c>
      <c r="Y29" s="30">
        <f t="shared" si="7"/>
        <v>24</v>
      </c>
      <c r="Z29" s="58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</row>
    <row r="30" s="4" customFormat="1" ht="87" customHeight="1" spans="1:16381">
      <c r="A30" s="32">
        <f>COUNT($A$1:A29)+1</f>
        <v>22</v>
      </c>
      <c r="B30" s="28" t="s">
        <v>35</v>
      </c>
      <c r="C30" s="28" t="s">
        <v>36</v>
      </c>
      <c r="D30" s="28"/>
      <c r="E30" s="28" t="s">
        <v>82</v>
      </c>
      <c r="F30" s="28">
        <v>1200</v>
      </c>
      <c r="G30" s="28">
        <v>2</v>
      </c>
      <c r="H30" s="30">
        <v>383.85</v>
      </c>
      <c r="I30" s="30">
        <v>133.73</v>
      </c>
      <c r="J30" s="40">
        <f>I30/H30</f>
        <v>0.348391298684382</v>
      </c>
      <c r="K30" s="30">
        <v>0</v>
      </c>
      <c r="L30" s="41">
        <v>0</v>
      </c>
      <c r="M30" s="41">
        <v>60</v>
      </c>
      <c r="N30" s="30">
        <f t="shared" ref="N30:N46" si="14">L30-M30</f>
        <v>-60</v>
      </c>
      <c r="O30" s="41" t="s">
        <v>39</v>
      </c>
      <c r="P30" s="28" t="s">
        <v>83</v>
      </c>
      <c r="Q30" s="28">
        <v>330</v>
      </c>
      <c r="R30" s="28">
        <v>185</v>
      </c>
      <c r="S30" s="53">
        <f t="shared" si="6"/>
        <v>0.560606060606061</v>
      </c>
      <c r="T30" s="54">
        <v>0.2</v>
      </c>
      <c r="U30" s="30">
        <f t="shared" si="11"/>
        <v>37</v>
      </c>
      <c r="V30" s="55">
        <v>37</v>
      </c>
      <c r="W30" s="55">
        <f t="shared" si="12"/>
        <v>22.2</v>
      </c>
      <c r="X30" s="30">
        <v>22</v>
      </c>
      <c r="Y30" s="30">
        <f t="shared" si="7"/>
        <v>-38</v>
      </c>
      <c r="Z30" s="58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</row>
    <row r="31" s="4" customFormat="1" ht="51" customHeight="1" spans="1:16381">
      <c r="A31" s="32">
        <f>COUNT($A$1:A30)+1</f>
        <v>23</v>
      </c>
      <c r="B31" s="28" t="s">
        <v>35</v>
      </c>
      <c r="C31" s="28" t="s">
        <v>36</v>
      </c>
      <c r="D31" s="28" t="s">
        <v>84</v>
      </c>
      <c r="E31" s="28" t="s">
        <v>85</v>
      </c>
      <c r="F31" s="28">
        <v>3600</v>
      </c>
      <c r="G31" s="28">
        <v>6</v>
      </c>
      <c r="H31" s="30">
        <v>451.43</v>
      </c>
      <c r="I31" s="30">
        <v>239.85</v>
      </c>
      <c r="J31" s="40">
        <f>I31/H31</f>
        <v>0.531311609773387</v>
      </c>
      <c r="K31" s="30">
        <v>0</v>
      </c>
      <c r="L31" s="41">
        <v>0</v>
      </c>
      <c r="M31" s="41">
        <v>100</v>
      </c>
      <c r="N31" s="30">
        <f t="shared" si="14"/>
        <v>-100</v>
      </c>
      <c r="O31" s="41" t="s">
        <v>86</v>
      </c>
      <c r="P31" s="28" t="s">
        <v>87</v>
      </c>
      <c r="Q31" s="28">
        <v>850</v>
      </c>
      <c r="R31" s="28">
        <v>500</v>
      </c>
      <c r="S31" s="53">
        <f t="shared" si="6"/>
        <v>0.588235294117647</v>
      </c>
      <c r="T31" s="54">
        <v>0.2</v>
      </c>
      <c r="U31" s="30">
        <f t="shared" si="11"/>
        <v>100</v>
      </c>
      <c r="V31" s="55">
        <v>100</v>
      </c>
      <c r="W31" s="55">
        <f t="shared" si="12"/>
        <v>60</v>
      </c>
      <c r="X31" s="30">
        <v>60</v>
      </c>
      <c r="Y31" s="30">
        <f t="shared" si="7"/>
        <v>-40</v>
      </c>
      <c r="Z31" s="58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</row>
    <row r="32" s="4" customFormat="1" ht="51" customHeight="1" spans="1:16381">
      <c r="A32" s="32">
        <f>COUNT($A$1:A31)+1</f>
        <v>24</v>
      </c>
      <c r="B32" s="28" t="s">
        <v>35</v>
      </c>
      <c r="C32" s="28" t="s">
        <v>36</v>
      </c>
      <c r="D32" s="28" t="s">
        <v>88</v>
      </c>
      <c r="E32" s="28" t="s">
        <v>89</v>
      </c>
      <c r="F32" s="28">
        <v>4400</v>
      </c>
      <c r="G32" s="28">
        <v>7</v>
      </c>
      <c r="H32" s="30">
        <v>1138.49</v>
      </c>
      <c r="I32" s="30">
        <v>197.19</v>
      </c>
      <c r="J32" s="40">
        <f>I32/H32</f>
        <v>0.173203102354874</v>
      </c>
      <c r="K32" s="30">
        <v>0</v>
      </c>
      <c r="L32" s="41">
        <v>0</v>
      </c>
      <c r="M32" s="41">
        <v>161</v>
      </c>
      <c r="N32" s="30">
        <f t="shared" si="14"/>
        <v>-161</v>
      </c>
      <c r="O32" s="41" t="s">
        <v>39</v>
      </c>
      <c r="P32" s="28" t="s">
        <v>90</v>
      </c>
      <c r="Q32" s="28">
        <v>800</v>
      </c>
      <c r="R32" s="28">
        <v>500</v>
      </c>
      <c r="S32" s="53">
        <f t="shared" si="6"/>
        <v>0.625</v>
      </c>
      <c r="T32" s="54">
        <v>0.2</v>
      </c>
      <c r="U32" s="30">
        <f t="shared" si="11"/>
        <v>100</v>
      </c>
      <c r="V32" s="55">
        <v>100</v>
      </c>
      <c r="W32" s="55">
        <f t="shared" si="12"/>
        <v>60</v>
      </c>
      <c r="X32" s="30">
        <v>60</v>
      </c>
      <c r="Y32" s="30">
        <f t="shared" si="7"/>
        <v>-101</v>
      </c>
      <c r="Z32" s="58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</row>
    <row r="33" s="4" customFormat="1" ht="51" customHeight="1" spans="1:16381">
      <c r="A33" s="32">
        <f>COUNT($A$1:A32)+1</f>
        <v>25</v>
      </c>
      <c r="B33" s="28" t="s">
        <v>35</v>
      </c>
      <c r="C33" s="28" t="s">
        <v>36</v>
      </c>
      <c r="D33" s="28"/>
      <c r="E33" s="28" t="s">
        <v>91</v>
      </c>
      <c r="F33" s="28">
        <v>6000</v>
      </c>
      <c r="G33" s="28">
        <v>4</v>
      </c>
      <c r="H33" s="30">
        <v>57.69</v>
      </c>
      <c r="I33" s="30">
        <v>53.22</v>
      </c>
      <c r="J33" s="40">
        <f>I33/H33</f>
        <v>0.922516900676027</v>
      </c>
      <c r="K33" s="30">
        <v>0.2</v>
      </c>
      <c r="L33" s="41">
        <v>10</v>
      </c>
      <c r="M33" s="41">
        <v>109</v>
      </c>
      <c r="N33" s="30">
        <f t="shared" si="14"/>
        <v>-99</v>
      </c>
      <c r="O33" s="41" t="s">
        <v>39</v>
      </c>
      <c r="P33" s="28" t="s">
        <v>92</v>
      </c>
      <c r="Q33" s="28">
        <v>1720</v>
      </c>
      <c r="R33" s="28">
        <v>1200</v>
      </c>
      <c r="S33" s="53">
        <f t="shared" si="6"/>
        <v>0.697674418604651</v>
      </c>
      <c r="T33" s="54">
        <v>0.2</v>
      </c>
      <c r="U33" s="30">
        <f t="shared" si="11"/>
        <v>240</v>
      </c>
      <c r="V33" s="55">
        <v>240</v>
      </c>
      <c r="W33" s="55">
        <f t="shared" si="12"/>
        <v>144</v>
      </c>
      <c r="X33" s="30">
        <v>144</v>
      </c>
      <c r="Y33" s="30">
        <f t="shared" si="7"/>
        <v>45</v>
      </c>
      <c r="Z33" s="58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</row>
    <row r="34" s="4" customFormat="1" ht="51" customHeight="1" spans="1:16381">
      <c r="A34" s="32">
        <f>COUNT($A$1:A33)+1</f>
        <v>26</v>
      </c>
      <c r="B34" s="28" t="s">
        <v>35</v>
      </c>
      <c r="C34" s="28" t="s">
        <v>36</v>
      </c>
      <c r="D34" s="28"/>
      <c r="E34" s="28" t="s">
        <v>93</v>
      </c>
      <c r="F34" s="28">
        <v>7000</v>
      </c>
      <c r="G34" s="28">
        <v>10</v>
      </c>
      <c r="H34" s="30">
        <v>2150.08</v>
      </c>
      <c r="I34" s="30">
        <v>1378.18</v>
      </c>
      <c r="J34" s="40">
        <f>I34/H34</f>
        <v>0.640990102693853</v>
      </c>
      <c r="K34" s="30">
        <v>0.2</v>
      </c>
      <c r="L34" s="41">
        <v>275</v>
      </c>
      <c r="M34" s="41">
        <v>137</v>
      </c>
      <c r="N34" s="30">
        <f t="shared" si="14"/>
        <v>138</v>
      </c>
      <c r="O34" s="41" t="s">
        <v>39</v>
      </c>
      <c r="P34" s="28" t="s">
        <v>94</v>
      </c>
      <c r="Q34" s="28">
        <v>1500</v>
      </c>
      <c r="R34" s="28">
        <v>1100</v>
      </c>
      <c r="S34" s="53">
        <f t="shared" si="6"/>
        <v>0.733333333333333</v>
      </c>
      <c r="T34" s="54">
        <v>0.2</v>
      </c>
      <c r="U34" s="30">
        <f t="shared" si="11"/>
        <v>220</v>
      </c>
      <c r="V34" s="55">
        <v>220</v>
      </c>
      <c r="W34" s="55">
        <f t="shared" si="12"/>
        <v>132</v>
      </c>
      <c r="X34" s="30">
        <v>132</v>
      </c>
      <c r="Y34" s="30">
        <f t="shared" si="7"/>
        <v>270</v>
      </c>
      <c r="Z34" s="58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</row>
    <row r="35" s="4" customFormat="1" ht="51" customHeight="1" spans="1:16381">
      <c r="A35" s="32">
        <f>COUNT($A$1:A34)+1</f>
        <v>27</v>
      </c>
      <c r="B35" s="28" t="s">
        <v>35</v>
      </c>
      <c r="C35" s="28" t="s">
        <v>36</v>
      </c>
      <c r="D35" s="28" t="s">
        <v>95</v>
      </c>
      <c r="E35" s="28" t="s">
        <v>96</v>
      </c>
      <c r="F35" s="28"/>
      <c r="G35" s="28"/>
      <c r="H35" s="30">
        <v>0</v>
      </c>
      <c r="I35" s="30">
        <v>0</v>
      </c>
      <c r="J35" s="42"/>
      <c r="K35" s="30">
        <v>0</v>
      </c>
      <c r="L35" s="41">
        <v>0</v>
      </c>
      <c r="M35" s="41">
        <v>28</v>
      </c>
      <c r="N35" s="30">
        <f t="shared" si="14"/>
        <v>-28</v>
      </c>
      <c r="O35" s="41" t="s">
        <v>39</v>
      </c>
      <c r="P35" s="28" t="s">
        <v>59</v>
      </c>
      <c r="Q35" s="28" t="s">
        <v>44</v>
      </c>
      <c r="R35" s="28" t="s">
        <v>44</v>
      </c>
      <c r="S35" s="53" t="s">
        <v>44</v>
      </c>
      <c r="T35" s="53" t="s">
        <v>44</v>
      </c>
      <c r="U35" s="30" t="s">
        <v>44</v>
      </c>
      <c r="V35" s="55" t="s">
        <v>44</v>
      </c>
      <c r="W35" s="55" t="s">
        <v>44</v>
      </c>
      <c r="X35" s="30">
        <v>0</v>
      </c>
      <c r="Y35" s="30">
        <f t="shared" si="7"/>
        <v>-28</v>
      </c>
      <c r="Z35" s="58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</row>
    <row r="36" s="4" customFormat="1" ht="51" customHeight="1" spans="1:16381">
      <c r="A36" s="32">
        <f>COUNT($A$1:A35)+1</f>
        <v>28</v>
      </c>
      <c r="B36" s="28" t="s">
        <v>35</v>
      </c>
      <c r="C36" s="28" t="s">
        <v>36</v>
      </c>
      <c r="D36" s="28"/>
      <c r="E36" s="28" t="s">
        <v>97</v>
      </c>
      <c r="F36" s="28">
        <v>10000</v>
      </c>
      <c r="G36" s="28">
        <v>10</v>
      </c>
      <c r="H36" s="30">
        <v>1572.9</v>
      </c>
      <c r="I36" s="30">
        <v>913.45</v>
      </c>
      <c r="J36" s="40">
        <f>I36/H36</f>
        <v>0.580742577404794</v>
      </c>
      <c r="K36" s="30">
        <v>0.2</v>
      </c>
      <c r="L36" s="41">
        <v>182</v>
      </c>
      <c r="M36" s="41">
        <v>217</v>
      </c>
      <c r="N36" s="30">
        <f t="shared" si="14"/>
        <v>-35</v>
      </c>
      <c r="O36" s="41" t="s">
        <v>39</v>
      </c>
      <c r="P36" s="28" t="s">
        <v>98</v>
      </c>
      <c r="Q36" s="28">
        <v>1130</v>
      </c>
      <c r="R36" s="28">
        <v>735</v>
      </c>
      <c r="S36" s="53">
        <f t="shared" si="6"/>
        <v>0.650442477876106</v>
      </c>
      <c r="T36" s="54">
        <v>0.2</v>
      </c>
      <c r="U36" s="30">
        <f>T36*R36</f>
        <v>147</v>
      </c>
      <c r="V36" s="55">
        <v>147</v>
      </c>
      <c r="W36" s="55">
        <f>V36*0.6</f>
        <v>88.2</v>
      </c>
      <c r="X36" s="30">
        <v>88</v>
      </c>
      <c r="Y36" s="30">
        <f t="shared" si="7"/>
        <v>53</v>
      </c>
      <c r="Z36" s="58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</row>
    <row r="37" s="4" customFormat="1" ht="65" customHeight="1" spans="1:16381">
      <c r="A37" s="32">
        <f>COUNT($A$1:A36)+1</f>
        <v>29</v>
      </c>
      <c r="B37" s="28" t="s">
        <v>35</v>
      </c>
      <c r="C37" s="28" t="s">
        <v>36</v>
      </c>
      <c r="D37" s="28" t="s">
        <v>99</v>
      </c>
      <c r="E37" s="28" t="s">
        <v>100</v>
      </c>
      <c r="F37" s="28">
        <v>1800</v>
      </c>
      <c r="G37" s="28">
        <v>3</v>
      </c>
      <c r="H37" s="30">
        <v>321.21</v>
      </c>
      <c r="I37" s="30">
        <v>215.16</v>
      </c>
      <c r="J37" s="40">
        <f>I37/H37</f>
        <v>0.669842159335014</v>
      </c>
      <c r="K37" s="30">
        <v>0.2</v>
      </c>
      <c r="L37" s="41">
        <v>43</v>
      </c>
      <c r="M37" s="41">
        <v>50</v>
      </c>
      <c r="N37" s="30">
        <f t="shared" si="14"/>
        <v>-7</v>
      </c>
      <c r="O37" s="41" t="s">
        <v>39</v>
      </c>
      <c r="P37" s="28" t="s">
        <v>101</v>
      </c>
      <c r="Q37" s="28">
        <v>240</v>
      </c>
      <c r="R37" s="28">
        <v>180</v>
      </c>
      <c r="S37" s="53">
        <f t="shared" si="6"/>
        <v>0.75</v>
      </c>
      <c r="T37" s="54">
        <v>0.2</v>
      </c>
      <c r="U37" s="30">
        <f>T37*R37</f>
        <v>36</v>
      </c>
      <c r="V37" s="55">
        <v>36</v>
      </c>
      <c r="W37" s="55">
        <f>V37*0.6</f>
        <v>21.6</v>
      </c>
      <c r="X37" s="30">
        <v>21</v>
      </c>
      <c r="Y37" s="30">
        <f t="shared" si="7"/>
        <v>14</v>
      </c>
      <c r="Z37" s="58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</row>
    <row r="38" s="4" customFormat="1" ht="51" customHeight="1" spans="1:16381">
      <c r="A38" s="32">
        <f>COUNT($A$1:A37)+1</f>
        <v>30</v>
      </c>
      <c r="B38" s="28" t="s">
        <v>35</v>
      </c>
      <c r="C38" s="28" t="s">
        <v>36</v>
      </c>
      <c r="D38" s="28"/>
      <c r="E38" s="28" t="s">
        <v>102</v>
      </c>
      <c r="F38" s="28"/>
      <c r="G38" s="28"/>
      <c r="H38" s="30">
        <v>0</v>
      </c>
      <c r="I38" s="30">
        <v>0</v>
      </c>
      <c r="J38" s="42"/>
      <c r="K38" s="30">
        <v>0</v>
      </c>
      <c r="L38" s="41">
        <v>0</v>
      </c>
      <c r="M38" s="41">
        <v>49</v>
      </c>
      <c r="N38" s="30">
        <f t="shared" si="14"/>
        <v>-49</v>
      </c>
      <c r="O38" s="41" t="s">
        <v>39</v>
      </c>
      <c r="P38" s="28" t="s">
        <v>103</v>
      </c>
      <c r="Q38" s="28" t="s">
        <v>44</v>
      </c>
      <c r="R38" s="28" t="s">
        <v>44</v>
      </c>
      <c r="S38" s="53" t="s">
        <v>44</v>
      </c>
      <c r="T38" s="53" t="s">
        <v>44</v>
      </c>
      <c r="U38" s="30" t="s">
        <v>44</v>
      </c>
      <c r="V38" s="55" t="s">
        <v>44</v>
      </c>
      <c r="W38" s="55" t="s">
        <v>44</v>
      </c>
      <c r="X38" s="30">
        <v>0</v>
      </c>
      <c r="Y38" s="30">
        <f t="shared" si="7"/>
        <v>-49</v>
      </c>
      <c r="Z38" s="58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</row>
    <row r="39" s="4" customFormat="1" ht="51" customHeight="1" spans="1:16381">
      <c r="A39" s="32">
        <f>COUNT($A$1:A38)+1</f>
        <v>31</v>
      </c>
      <c r="B39" s="28" t="s">
        <v>35</v>
      </c>
      <c r="C39" s="28" t="s">
        <v>36</v>
      </c>
      <c r="D39" s="28" t="s">
        <v>104</v>
      </c>
      <c r="E39" s="28" t="s">
        <v>105</v>
      </c>
      <c r="F39" s="28">
        <v>8500</v>
      </c>
      <c r="G39" s="28">
        <v>10</v>
      </c>
      <c r="H39" s="30">
        <v>1474.98</v>
      </c>
      <c r="I39" s="30">
        <v>917.66</v>
      </c>
      <c r="J39" s="40">
        <f>I39/H39</f>
        <v>0.622150808824526</v>
      </c>
      <c r="K39" s="30">
        <v>0.2</v>
      </c>
      <c r="L39" s="41">
        <v>183</v>
      </c>
      <c r="M39" s="41">
        <v>200</v>
      </c>
      <c r="N39" s="30">
        <f t="shared" si="14"/>
        <v>-17</v>
      </c>
      <c r="O39" s="41" t="s">
        <v>39</v>
      </c>
      <c r="P39" s="28"/>
      <c r="Q39" s="28">
        <v>1900</v>
      </c>
      <c r="R39" s="28">
        <v>1200</v>
      </c>
      <c r="S39" s="53">
        <f t="shared" si="6"/>
        <v>0.631578947368421</v>
      </c>
      <c r="T39" s="54">
        <v>0.2</v>
      </c>
      <c r="U39" s="30">
        <f>T39*R39</f>
        <v>240</v>
      </c>
      <c r="V39" s="55">
        <v>240</v>
      </c>
      <c r="W39" s="55">
        <f>V39*0.6</f>
        <v>144</v>
      </c>
      <c r="X39" s="30">
        <v>144</v>
      </c>
      <c r="Y39" s="30">
        <f t="shared" si="7"/>
        <v>127</v>
      </c>
      <c r="Z39" s="58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</row>
    <row r="40" s="4" customFormat="1" ht="68" customHeight="1" spans="1:16381">
      <c r="A40" s="32">
        <f>COUNT($A$1:A39)+1</f>
        <v>32</v>
      </c>
      <c r="B40" s="28" t="s">
        <v>35</v>
      </c>
      <c r="C40" s="28" t="s">
        <v>36</v>
      </c>
      <c r="D40" s="28" t="s">
        <v>106</v>
      </c>
      <c r="E40" s="28" t="s">
        <v>107</v>
      </c>
      <c r="F40" s="28">
        <v>3500</v>
      </c>
      <c r="G40" s="28">
        <v>5</v>
      </c>
      <c r="H40" s="30">
        <v>898.29</v>
      </c>
      <c r="I40" s="30">
        <v>616.8</v>
      </c>
      <c r="J40" s="40">
        <f>I40/H40</f>
        <v>0.68663794542965</v>
      </c>
      <c r="K40" s="30">
        <v>0</v>
      </c>
      <c r="L40" s="41">
        <v>0</v>
      </c>
      <c r="M40" s="41">
        <v>149</v>
      </c>
      <c r="N40" s="30">
        <f t="shared" si="14"/>
        <v>-149</v>
      </c>
      <c r="O40" s="41" t="s">
        <v>86</v>
      </c>
      <c r="P40" s="28" t="s">
        <v>108</v>
      </c>
      <c r="Q40" s="28">
        <v>800</v>
      </c>
      <c r="R40" s="28">
        <v>550</v>
      </c>
      <c r="S40" s="53">
        <f t="shared" si="6"/>
        <v>0.6875</v>
      </c>
      <c r="T40" s="54">
        <v>0.2</v>
      </c>
      <c r="U40" s="30">
        <f>T40*R40</f>
        <v>110</v>
      </c>
      <c r="V40" s="55">
        <v>110</v>
      </c>
      <c r="W40" s="55">
        <f>V40*0.6</f>
        <v>66</v>
      </c>
      <c r="X40" s="30">
        <v>66</v>
      </c>
      <c r="Y40" s="30">
        <f t="shared" si="7"/>
        <v>-83</v>
      </c>
      <c r="Z40" s="58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</row>
    <row r="41" s="4" customFormat="1" ht="51" customHeight="1" spans="1:16381">
      <c r="A41" s="32">
        <f>COUNT($A$1:A40)+1</f>
        <v>33</v>
      </c>
      <c r="B41" s="28" t="s">
        <v>35</v>
      </c>
      <c r="C41" s="28" t="s">
        <v>36</v>
      </c>
      <c r="D41" s="28"/>
      <c r="E41" s="28" t="s">
        <v>109</v>
      </c>
      <c r="F41" s="28">
        <v>8000</v>
      </c>
      <c r="G41" s="28">
        <v>8</v>
      </c>
      <c r="H41" s="30">
        <v>277.65</v>
      </c>
      <c r="I41" s="30">
        <v>234.54</v>
      </c>
      <c r="J41" s="40">
        <f>I41/H41</f>
        <v>0.844732576985413</v>
      </c>
      <c r="K41" s="30">
        <v>0.2</v>
      </c>
      <c r="L41" s="41">
        <v>46</v>
      </c>
      <c r="M41" s="41">
        <v>60</v>
      </c>
      <c r="N41" s="30">
        <f t="shared" si="14"/>
        <v>-14</v>
      </c>
      <c r="O41" s="41" t="s">
        <v>39</v>
      </c>
      <c r="P41" s="28"/>
      <c r="Q41" s="28">
        <v>1570</v>
      </c>
      <c r="R41" s="28">
        <v>1100</v>
      </c>
      <c r="S41" s="53">
        <f t="shared" si="6"/>
        <v>0.700636942675159</v>
      </c>
      <c r="T41" s="54">
        <v>0.2</v>
      </c>
      <c r="U41" s="30">
        <f>T41*R41</f>
        <v>220</v>
      </c>
      <c r="V41" s="55">
        <v>220</v>
      </c>
      <c r="W41" s="55">
        <f>V41*0.6</f>
        <v>132</v>
      </c>
      <c r="X41" s="30">
        <v>132</v>
      </c>
      <c r="Y41" s="30">
        <f t="shared" si="7"/>
        <v>118</v>
      </c>
      <c r="Z41" s="58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</row>
    <row r="42" s="4" customFormat="1" ht="69" customHeight="1" spans="1:16381">
      <c r="A42" s="32">
        <f>COUNT($A$1:A41)+1</f>
        <v>34</v>
      </c>
      <c r="B42" s="28" t="s">
        <v>35</v>
      </c>
      <c r="C42" s="28" t="s">
        <v>36</v>
      </c>
      <c r="D42" s="28" t="s">
        <v>110</v>
      </c>
      <c r="E42" s="28" t="s">
        <v>111</v>
      </c>
      <c r="F42" s="28">
        <v>1200</v>
      </c>
      <c r="G42" s="28">
        <v>2</v>
      </c>
      <c r="H42" s="30">
        <v>251.34</v>
      </c>
      <c r="I42" s="30">
        <v>169.45</v>
      </c>
      <c r="J42" s="40">
        <f>I42/H42</f>
        <v>0.67418636110448</v>
      </c>
      <c r="K42" s="30">
        <v>0.2</v>
      </c>
      <c r="L42" s="41">
        <v>33</v>
      </c>
      <c r="M42" s="41">
        <v>53</v>
      </c>
      <c r="N42" s="30">
        <f t="shared" si="14"/>
        <v>-20</v>
      </c>
      <c r="O42" s="41" t="s">
        <v>39</v>
      </c>
      <c r="P42" s="28" t="s">
        <v>112</v>
      </c>
      <c r="Q42" s="28">
        <v>180</v>
      </c>
      <c r="R42" s="28">
        <v>126</v>
      </c>
      <c r="S42" s="53">
        <f t="shared" si="6"/>
        <v>0.7</v>
      </c>
      <c r="T42" s="54">
        <v>0.2</v>
      </c>
      <c r="U42" s="30">
        <f>T42*R42</f>
        <v>25.2</v>
      </c>
      <c r="V42" s="55">
        <v>25</v>
      </c>
      <c r="W42" s="55">
        <f>V42*0.6</f>
        <v>15</v>
      </c>
      <c r="X42" s="30">
        <v>15</v>
      </c>
      <c r="Y42" s="30">
        <f t="shared" si="7"/>
        <v>-5</v>
      </c>
      <c r="Z42" s="58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</row>
    <row r="43" s="4" customFormat="1" ht="51" customHeight="1" spans="1:16381">
      <c r="A43" s="32">
        <f>COUNT($A$1:A42)+1</f>
        <v>35</v>
      </c>
      <c r="B43" s="28" t="s">
        <v>35</v>
      </c>
      <c r="C43" s="28" t="s">
        <v>36</v>
      </c>
      <c r="D43" s="28" t="s">
        <v>113</v>
      </c>
      <c r="E43" s="28" t="s">
        <v>114</v>
      </c>
      <c r="F43" s="28"/>
      <c r="G43" s="28"/>
      <c r="H43" s="30">
        <v>0</v>
      </c>
      <c r="I43" s="30">
        <v>0</v>
      </c>
      <c r="J43" s="42"/>
      <c r="K43" s="30">
        <v>0</v>
      </c>
      <c r="L43" s="41">
        <v>0</v>
      </c>
      <c r="M43" s="41">
        <v>14</v>
      </c>
      <c r="N43" s="30">
        <f t="shared" si="14"/>
        <v>-14</v>
      </c>
      <c r="O43" s="41" t="s">
        <v>39</v>
      </c>
      <c r="P43" s="28" t="s">
        <v>59</v>
      </c>
      <c r="Q43" s="28" t="s">
        <v>44</v>
      </c>
      <c r="R43" s="28" t="s">
        <v>44</v>
      </c>
      <c r="S43" s="53" t="s">
        <v>44</v>
      </c>
      <c r="T43" s="53" t="s">
        <v>44</v>
      </c>
      <c r="U43" s="30" t="s">
        <v>44</v>
      </c>
      <c r="V43" s="55" t="s">
        <v>44</v>
      </c>
      <c r="W43" s="55" t="s">
        <v>44</v>
      </c>
      <c r="X43" s="30">
        <v>0</v>
      </c>
      <c r="Y43" s="30">
        <f t="shared" si="7"/>
        <v>-14</v>
      </c>
      <c r="Z43" s="58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</row>
    <row r="44" s="1" customFormat="1" ht="51" customHeight="1" spans="1:26">
      <c r="A44" s="32">
        <f>COUNT($A$1:A43)+1</f>
        <v>36</v>
      </c>
      <c r="B44" s="28" t="s">
        <v>35</v>
      </c>
      <c r="C44" s="28" t="s">
        <v>36</v>
      </c>
      <c r="D44" s="28" t="s">
        <v>115</v>
      </c>
      <c r="E44" s="28" t="s">
        <v>116</v>
      </c>
      <c r="F44" s="28"/>
      <c r="G44" s="28"/>
      <c r="H44" s="30">
        <v>68.7</v>
      </c>
      <c r="I44" s="30">
        <v>22.78</v>
      </c>
      <c r="J44" s="40">
        <f>I44/H44</f>
        <v>0.331586608442504</v>
      </c>
      <c r="K44" s="30">
        <v>0.2</v>
      </c>
      <c r="L44" s="41">
        <v>4</v>
      </c>
      <c r="M44" s="41">
        <v>60</v>
      </c>
      <c r="N44" s="30">
        <f t="shared" si="14"/>
        <v>-56</v>
      </c>
      <c r="O44" s="41" t="s">
        <v>117</v>
      </c>
      <c r="P44" s="28" t="s">
        <v>118</v>
      </c>
      <c r="Q44" s="28">
        <v>80</v>
      </c>
      <c r="R44" s="28">
        <v>50</v>
      </c>
      <c r="S44" s="53">
        <f>R44/Q44</f>
        <v>0.625</v>
      </c>
      <c r="T44" s="54">
        <v>0.2</v>
      </c>
      <c r="U44" s="30">
        <f>T44*R44</f>
        <v>10</v>
      </c>
      <c r="V44" s="55">
        <v>10</v>
      </c>
      <c r="W44" s="55">
        <f>V44*0.6</f>
        <v>6</v>
      </c>
      <c r="X44" s="30">
        <v>6</v>
      </c>
      <c r="Y44" s="30">
        <f t="shared" si="7"/>
        <v>-50</v>
      </c>
      <c r="Z44" s="58" t="s">
        <v>116</v>
      </c>
    </row>
    <row r="45" s="1" customFormat="1" ht="51" customHeight="1" spans="1:26">
      <c r="A45" s="32">
        <f>COUNT($A$1:A44)+1</f>
        <v>37</v>
      </c>
      <c r="B45" s="28" t="s">
        <v>35</v>
      </c>
      <c r="C45" s="28" t="s">
        <v>36</v>
      </c>
      <c r="D45" s="28" t="s">
        <v>119</v>
      </c>
      <c r="E45" s="28" t="s">
        <v>120</v>
      </c>
      <c r="F45" s="28">
        <v>1200</v>
      </c>
      <c r="G45" s="28">
        <v>2</v>
      </c>
      <c r="H45" s="30"/>
      <c r="I45" s="30"/>
      <c r="J45" s="42"/>
      <c r="K45" s="30"/>
      <c r="L45" s="41">
        <v>0</v>
      </c>
      <c r="M45" s="41">
        <v>80</v>
      </c>
      <c r="N45" s="30">
        <f t="shared" si="14"/>
        <v>-80</v>
      </c>
      <c r="O45" s="41" t="s">
        <v>42</v>
      </c>
      <c r="P45" s="28" t="s">
        <v>121</v>
      </c>
      <c r="Q45" s="28" t="s">
        <v>44</v>
      </c>
      <c r="R45" s="28" t="s">
        <v>44</v>
      </c>
      <c r="S45" s="53" t="s">
        <v>44</v>
      </c>
      <c r="T45" s="53" t="s">
        <v>44</v>
      </c>
      <c r="U45" s="30" t="s">
        <v>44</v>
      </c>
      <c r="V45" s="55" t="s">
        <v>44</v>
      </c>
      <c r="W45" s="55" t="s">
        <v>44</v>
      </c>
      <c r="X45" s="30">
        <v>0</v>
      </c>
      <c r="Y45" s="30">
        <f t="shared" si="7"/>
        <v>-80</v>
      </c>
      <c r="Z45" s="58"/>
    </row>
    <row r="46" s="1" customFormat="1" ht="51" customHeight="1" spans="1:26">
      <c r="A46" s="32">
        <f>COUNT($A$1:A45)+1</f>
        <v>38</v>
      </c>
      <c r="B46" s="28" t="s">
        <v>35</v>
      </c>
      <c r="C46" s="28" t="s">
        <v>36</v>
      </c>
      <c r="D46" s="28"/>
      <c r="E46" s="28" t="s">
        <v>122</v>
      </c>
      <c r="F46" s="28">
        <v>1200</v>
      </c>
      <c r="G46" s="28">
        <v>2</v>
      </c>
      <c r="H46" s="30">
        <v>0</v>
      </c>
      <c r="I46" s="30">
        <v>0</v>
      </c>
      <c r="J46" s="42"/>
      <c r="K46" s="30">
        <v>0</v>
      </c>
      <c r="L46" s="41">
        <v>0</v>
      </c>
      <c r="M46" s="41">
        <v>20</v>
      </c>
      <c r="N46" s="30">
        <f t="shared" si="14"/>
        <v>-20</v>
      </c>
      <c r="O46" s="41" t="s">
        <v>39</v>
      </c>
      <c r="P46" s="28" t="s">
        <v>59</v>
      </c>
      <c r="Q46" s="28" t="s">
        <v>44</v>
      </c>
      <c r="R46" s="28" t="s">
        <v>44</v>
      </c>
      <c r="S46" s="53" t="s">
        <v>44</v>
      </c>
      <c r="T46" s="53" t="s">
        <v>44</v>
      </c>
      <c r="U46" s="30" t="s">
        <v>44</v>
      </c>
      <c r="V46" s="55" t="s">
        <v>44</v>
      </c>
      <c r="W46" s="55" t="s">
        <v>44</v>
      </c>
      <c r="X46" s="30">
        <v>0</v>
      </c>
      <c r="Y46" s="30">
        <f t="shared" si="7"/>
        <v>-20</v>
      </c>
      <c r="Z46" s="58"/>
    </row>
    <row r="47" s="3" customFormat="1" ht="30" hidden="1" customHeight="1" spans="1:26">
      <c r="A47" s="23" t="s">
        <v>123</v>
      </c>
      <c r="B47" s="23"/>
      <c r="C47" s="23"/>
      <c r="D47" s="23"/>
      <c r="E47" s="28" t="s">
        <v>34</v>
      </c>
      <c r="F47" s="23">
        <f>SUM(F48:F53)</f>
        <v>20100</v>
      </c>
      <c r="G47" s="23">
        <f>SUM(G48:G53)</f>
        <v>35</v>
      </c>
      <c r="H47" s="23">
        <f>SUM(H48:H53)</f>
        <v>10822.31</v>
      </c>
      <c r="I47" s="23">
        <f>SUM(I48:I53)</f>
        <v>5853.58</v>
      </c>
      <c r="J47" s="23"/>
      <c r="K47" s="23"/>
      <c r="L47" s="23">
        <f t="shared" ref="L47:P47" si="15">SUM(L48:L53)</f>
        <v>1052</v>
      </c>
      <c r="M47" s="23">
        <f t="shared" si="15"/>
        <v>1241</v>
      </c>
      <c r="N47" s="27">
        <f t="shared" si="15"/>
        <v>-189</v>
      </c>
      <c r="O47" s="23">
        <f t="shared" si="15"/>
        <v>0</v>
      </c>
      <c r="P47" s="23"/>
      <c r="Q47" s="23">
        <f t="shared" ref="Q47:Y47" si="16">SUM(Q48:Q53)</f>
        <v>12290</v>
      </c>
      <c r="R47" s="23">
        <f t="shared" si="16"/>
        <v>7943</v>
      </c>
      <c r="S47" s="51"/>
      <c r="T47" s="23"/>
      <c r="U47" s="27">
        <f t="shared" si="16"/>
        <v>1588.6</v>
      </c>
      <c r="V47" s="27">
        <f t="shared" si="16"/>
        <v>1588</v>
      </c>
      <c r="W47" s="27">
        <f t="shared" si="16"/>
        <v>952.8</v>
      </c>
      <c r="X47" s="27">
        <f t="shared" si="16"/>
        <v>952</v>
      </c>
      <c r="Y47" s="27">
        <f t="shared" si="16"/>
        <v>763</v>
      </c>
      <c r="Z47" s="57"/>
    </row>
    <row r="48" s="1" customFormat="1" ht="83" customHeight="1" spans="1:26">
      <c r="A48" s="32">
        <f>COUNT($A$1:A47)+1</f>
        <v>39</v>
      </c>
      <c r="B48" s="28" t="s">
        <v>35</v>
      </c>
      <c r="C48" s="28" t="s">
        <v>124</v>
      </c>
      <c r="D48" s="28" t="s">
        <v>125</v>
      </c>
      <c r="E48" s="28" t="s">
        <v>126</v>
      </c>
      <c r="F48" s="28">
        <v>9500</v>
      </c>
      <c r="G48" s="28">
        <v>17</v>
      </c>
      <c r="H48" s="30">
        <v>3878.88</v>
      </c>
      <c r="I48" s="30">
        <v>2234.94</v>
      </c>
      <c r="J48" s="40">
        <f>I48/H48</f>
        <v>0.57618178443262</v>
      </c>
      <c r="K48" s="30">
        <v>0.2</v>
      </c>
      <c r="L48" s="41">
        <v>446</v>
      </c>
      <c r="M48" s="44">
        <v>550</v>
      </c>
      <c r="N48" s="30">
        <f t="shared" ref="N48:N57" si="17">L48-M48</f>
        <v>-104</v>
      </c>
      <c r="O48" s="41" t="s">
        <v>39</v>
      </c>
      <c r="P48" s="28" t="s">
        <v>127</v>
      </c>
      <c r="Q48" s="28">
        <v>4460</v>
      </c>
      <c r="R48" s="28">
        <v>3050</v>
      </c>
      <c r="S48" s="53">
        <f t="shared" ref="S47:S52" si="18">R48/Q48</f>
        <v>0.683856502242152</v>
      </c>
      <c r="T48" s="54">
        <v>0.2</v>
      </c>
      <c r="U48" s="30">
        <f>T48*R48</f>
        <v>610</v>
      </c>
      <c r="V48" s="55">
        <v>610</v>
      </c>
      <c r="W48" s="55">
        <f>V48*0.6</f>
        <v>366</v>
      </c>
      <c r="X48" s="30">
        <v>366</v>
      </c>
      <c r="Y48" s="30">
        <f t="shared" ref="Y48:Y53" si="19">X48+N48</f>
        <v>262</v>
      </c>
      <c r="Z48" s="58"/>
    </row>
    <row r="49" s="1" customFormat="1" ht="51" customHeight="1" spans="1:26">
      <c r="A49" s="32">
        <f>COUNT($A$1:A48)+1</f>
        <v>40</v>
      </c>
      <c r="B49" s="28" t="s">
        <v>35</v>
      </c>
      <c r="C49" s="28" t="s">
        <v>124</v>
      </c>
      <c r="D49" s="28"/>
      <c r="E49" s="28" t="s">
        <v>128</v>
      </c>
      <c r="F49" s="28">
        <v>4200</v>
      </c>
      <c r="G49" s="28">
        <v>8</v>
      </c>
      <c r="H49" s="30">
        <v>2418.67</v>
      </c>
      <c r="I49" s="30">
        <v>1692.72</v>
      </c>
      <c r="J49" s="40">
        <f>I49/H49</f>
        <v>0.699855705821795</v>
      </c>
      <c r="K49" s="30">
        <v>0.2</v>
      </c>
      <c r="L49" s="41">
        <v>338</v>
      </c>
      <c r="M49" s="41">
        <v>309</v>
      </c>
      <c r="N49" s="30">
        <f t="shared" si="17"/>
        <v>29</v>
      </c>
      <c r="O49" s="41" t="s">
        <v>39</v>
      </c>
      <c r="P49" s="28" t="s">
        <v>129</v>
      </c>
      <c r="Q49" s="28">
        <v>3420</v>
      </c>
      <c r="R49" s="28">
        <v>2050</v>
      </c>
      <c r="S49" s="53">
        <f t="shared" si="18"/>
        <v>0.599415204678363</v>
      </c>
      <c r="T49" s="54">
        <v>0.2</v>
      </c>
      <c r="U49" s="30">
        <f>T49*R49</f>
        <v>410</v>
      </c>
      <c r="V49" s="55">
        <v>410</v>
      </c>
      <c r="W49" s="55">
        <f>V49*0.6</f>
        <v>246</v>
      </c>
      <c r="X49" s="30">
        <v>246</v>
      </c>
      <c r="Y49" s="30">
        <f t="shared" si="19"/>
        <v>275</v>
      </c>
      <c r="Z49" s="58"/>
    </row>
    <row r="50" s="1" customFormat="1" ht="51" customHeight="1" spans="1:26">
      <c r="A50" s="32">
        <f>COUNT($A$1:A49)+1</f>
        <v>41</v>
      </c>
      <c r="B50" s="28" t="s">
        <v>35</v>
      </c>
      <c r="C50" s="28" t="s">
        <v>124</v>
      </c>
      <c r="D50" s="28"/>
      <c r="E50" s="28" t="s">
        <v>130</v>
      </c>
      <c r="F50" s="28">
        <v>4400</v>
      </c>
      <c r="G50" s="28">
        <v>6</v>
      </c>
      <c r="H50" s="30">
        <v>2117.14</v>
      </c>
      <c r="I50" s="30">
        <v>1199.48</v>
      </c>
      <c r="J50" s="40">
        <f>I50/H50</f>
        <v>0.566556769982146</v>
      </c>
      <c r="K50" s="30">
        <v>0.2</v>
      </c>
      <c r="L50" s="41">
        <v>239</v>
      </c>
      <c r="M50" s="41">
        <v>260</v>
      </c>
      <c r="N50" s="30">
        <f t="shared" si="17"/>
        <v>-21</v>
      </c>
      <c r="O50" s="41" t="s">
        <v>39</v>
      </c>
      <c r="P50" s="28"/>
      <c r="Q50" s="28">
        <v>1660</v>
      </c>
      <c r="R50" s="28">
        <v>1100</v>
      </c>
      <c r="S50" s="53">
        <f t="shared" si="18"/>
        <v>0.662650602409639</v>
      </c>
      <c r="T50" s="54">
        <v>0.2</v>
      </c>
      <c r="U50" s="30">
        <f>T50*R50</f>
        <v>220</v>
      </c>
      <c r="V50" s="55">
        <v>220</v>
      </c>
      <c r="W50" s="55">
        <f>V50*0.6</f>
        <v>132</v>
      </c>
      <c r="X50" s="30">
        <v>132</v>
      </c>
      <c r="Y50" s="30">
        <f t="shared" si="19"/>
        <v>111</v>
      </c>
      <c r="Z50" s="58"/>
    </row>
    <row r="51" s="1" customFormat="1" ht="51" customHeight="1" spans="1:26">
      <c r="A51" s="32">
        <f>COUNT($A$1:A50)+1</f>
        <v>42</v>
      </c>
      <c r="B51" s="28" t="s">
        <v>35</v>
      </c>
      <c r="C51" s="28" t="s">
        <v>124</v>
      </c>
      <c r="D51" s="28"/>
      <c r="E51" s="28" t="s">
        <v>131</v>
      </c>
      <c r="F51" s="28">
        <v>2000</v>
      </c>
      <c r="G51" s="28">
        <v>4</v>
      </c>
      <c r="H51" s="30">
        <v>2243.85</v>
      </c>
      <c r="I51" s="30">
        <v>580.23</v>
      </c>
      <c r="J51" s="40">
        <f>I51/H51</f>
        <v>0.258586803930744</v>
      </c>
      <c r="K51" s="30">
        <v>0</v>
      </c>
      <c r="L51" s="41">
        <v>0</v>
      </c>
      <c r="M51" s="41">
        <v>60</v>
      </c>
      <c r="N51" s="30">
        <f t="shared" si="17"/>
        <v>-60</v>
      </c>
      <c r="O51" s="41" t="s">
        <v>39</v>
      </c>
      <c r="P51" s="28" t="s">
        <v>132</v>
      </c>
      <c r="Q51" s="28">
        <v>2280</v>
      </c>
      <c r="R51" s="28">
        <v>1320</v>
      </c>
      <c r="S51" s="53">
        <f t="shared" si="18"/>
        <v>0.578947368421053</v>
      </c>
      <c r="T51" s="54">
        <v>0.2</v>
      </c>
      <c r="U51" s="30">
        <f>T51*R51</f>
        <v>264</v>
      </c>
      <c r="V51" s="55">
        <v>264</v>
      </c>
      <c r="W51" s="55">
        <f>V51*0.6</f>
        <v>158.4</v>
      </c>
      <c r="X51" s="30">
        <v>158</v>
      </c>
      <c r="Y51" s="30">
        <f t="shared" si="19"/>
        <v>98</v>
      </c>
      <c r="Z51" s="58"/>
    </row>
    <row r="52" s="1" customFormat="1" ht="51" customHeight="1" spans="1:26">
      <c r="A52" s="32">
        <f>COUNT($A$1:A51)+1</f>
        <v>43</v>
      </c>
      <c r="B52" s="28" t="s">
        <v>35</v>
      </c>
      <c r="C52" s="28" t="s">
        <v>124</v>
      </c>
      <c r="D52" s="28" t="s">
        <v>133</v>
      </c>
      <c r="E52" s="28" t="s">
        <v>116</v>
      </c>
      <c r="F52" s="28"/>
      <c r="G52" s="28"/>
      <c r="H52" s="30">
        <v>163.77</v>
      </c>
      <c r="I52" s="30">
        <v>146.21</v>
      </c>
      <c r="J52" s="40">
        <f>I52/H52</f>
        <v>0.892776454784148</v>
      </c>
      <c r="K52" s="30">
        <v>0.2</v>
      </c>
      <c r="L52" s="41">
        <v>29</v>
      </c>
      <c r="M52" s="41">
        <v>32</v>
      </c>
      <c r="N52" s="30">
        <f t="shared" si="17"/>
        <v>-3</v>
      </c>
      <c r="O52" s="41" t="s">
        <v>117</v>
      </c>
      <c r="P52" s="45"/>
      <c r="Q52" s="28">
        <v>470</v>
      </c>
      <c r="R52" s="28">
        <v>423</v>
      </c>
      <c r="S52" s="53">
        <f t="shared" si="18"/>
        <v>0.9</v>
      </c>
      <c r="T52" s="54">
        <v>0.2</v>
      </c>
      <c r="U52" s="30">
        <f>T52*R52</f>
        <v>84.6</v>
      </c>
      <c r="V52" s="55">
        <v>84</v>
      </c>
      <c r="W52" s="55">
        <f>V52*0.6</f>
        <v>50.4</v>
      </c>
      <c r="X52" s="30">
        <v>50</v>
      </c>
      <c r="Y52" s="30">
        <f t="shared" si="19"/>
        <v>47</v>
      </c>
      <c r="Z52" s="58" t="s">
        <v>116</v>
      </c>
    </row>
    <row r="53" s="1" customFormat="1" ht="51" customHeight="1" spans="1:26">
      <c r="A53" s="32">
        <f>COUNT($A$1:A52)+1</f>
        <v>44</v>
      </c>
      <c r="B53" s="28" t="s">
        <v>35</v>
      </c>
      <c r="C53" s="28" t="s">
        <v>124</v>
      </c>
      <c r="D53" s="28" t="s">
        <v>134</v>
      </c>
      <c r="E53" s="28" t="s">
        <v>135</v>
      </c>
      <c r="F53" s="28"/>
      <c r="G53" s="28"/>
      <c r="H53" s="30">
        <v>0</v>
      </c>
      <c r="I53" s="30">
        <v>0</v>
      </c>
      <c r="J53" s="42"/>
      <c r="K53" s="30">
        <v>0.2</v>
      </c>
      <c r="L53" s="41">
        <v>0</v>
      </c>
      <c r="M53" s="41">
        <v>30</v>
      </c>
      <c r="N53" s="30">
        <f t="shared" si="17"/>
        <v>-30</v>
      </c>
      <c r="O53" s="41" t="s">
        <v>117</v>
      </c>
      <c r="P53" s="28" t="s">
        <v>59</v>
      </c>
      <c r="Q53" s="28" t="s">
        <v>44</v>
      </c>
      <c r="R53" s="28" t="s">
        <v>44</v>
      </c>
      <c r="S53" s="53" t="s">
        <v>44</v>
      </c>
      <c r="T53" s="53" t="s">
        <v>44</v>
      </c>
      <c r="U53" s="30" t="s">
        <v>44</v>
      </c>
      <c r="V53" s="55" t="s">
        <v>44</v>
      </c>
      <c r="W53" s="55" t="s">
        <v>44</v>
      </c>
      <c r="X53" s="30">
        <v>0</v>
      </c>
      <c r="Y53" s="30">
        <f t="shared" si="19"/>
        <v>-30</v>
      </c>
      <c r="Z53" s="58" t="s">
        <v>116</v>
      </c>
    </row>
    <row r="54" s="3" customFormat="1" ht="30" hidden="1" customHeight="1" spans="1:26">
      <c r="A54" s="23" t="s">
        <v>136</v>
      </c>
      <c r="B54" s="23"/>
      <c r="C54" s="23"/>
      <c r="D54" s="23"/>
      <c r="E54" s="28" t="s">
        <v>34</v>
      </c>
      <c r="F54" s="23">
        <f>SUM(F55:F79)</f>
        <v>47000</v>
      </c>
      <c r="G54" s="23">
        <f>SUM(G55:G79)</f>
        <v>77</v>
      </c>
      <c r="H54" s="23">
        <f>SUM(H55:H79)</f>
        <v>12020.04</v>
      </c>
      <c r="I54" s="23">
        <f>SUM(I55:I79)</f>
        <v>6008.31</v>
      </c>
      <c r="J54" s="23"/>
      <c r="K54" s="23"/>
      <c r="L54" s="23">
        <f t="shared" ref="L54:P54" si="20">SUM(L55:L79)</f>
        <v>996</v>
      </c>
      <c r="M54" s="23">
        <f t="shared" si="20"/>
        <v>1727</v>
      </c>
      <c r="N54" s="27">
        <f t="shared" si="20"/>
        <v>-731</v>
      </c>
      <c r="O54" s="23">
        <f t="shared" si="20"/>
        <v>0</v>
      </c>
      <c r="P54" s="23"/>
      <c r="Q54" s="23">
        <f t="shared" ref="Q54:Y54" si="21">SUM(Q55:Q79)</f>
        <v>18959</v>
      </c>
      <c r="R54" s="23">
        <f t="shared" si="21"/>
        <v>12899</v>
      </c>
      <c r="S54" s="51"/>
      <c r="T54" s="23"/>
      <c r="U54" s="27">
        <f t="shared" si="21"/>
        <v>2659.8</v>
      </c>
      <c r="V54" s="27">
        <f t="shared" si="21"/>
        <v>2659</v>
      </c>
      <c r="W54" s="27">
        <f t="shared" si="21"/>
        <v>1595.4</v>
      </c>
      <c r="X54" s="27">
        <f t="shared" si="21"/>
        <v>1594</v>
      </c>
      <c r="Y54" s="27">
        <f t="shared" si="21"/>
        <v>863</v>
      </c>
      <c r="Z54" s="57"/>
    </row>
    <row r="55" s="1" customFormat="1" ht="51" customHeight="1" spans="1:26">
      <c r="A55" s="32">
        <f>COUNT($A$1:A54)+1</f>
        <v>45</v>
      </c>
      <c r="B55" s="28" t="s">
        <v>35</v>
      </c>
      <c r="C55" s="28" t="s">
        <v>137</v>
      </c>
      <c r="D55" s="28" t="s">
        <v>138</v>
      </c>
      <c r="E55" s="28" t="s">
        <v>139</v>
      </c>
      <c r="F55" s="28"/>
      <c r="G55" s="28"/>
      <c r="H55" s="30">
        <v>0</v>
      </c>
      <c r="I55" s="30">
        <v>0</v>
      </c>
      <c r="J55" s="42"/>
      <c r="K55" s="30">
        <v>0</v>
      </c>
      <c r="L55" s="41">
        <v>0</v>
      </c>
      <c r="M55" s="41">
        <v>160</v>
      </c>
      <c r="N55" s="30">
        <f>L55-M55</f>
        <v>-160</v>
      </c>
      <c r="O55" s="41" t="s">
        <v>39</v>
      </c>
      <c r="P55" s="45" t="s">
        <v>59</v>
      </c>
      <c r="Q55" s="28" t="s">
        <v>44</v>
      </c>
      <c r="R55" s="28" t="s">
        <v>44</v>
      </c>
      <c r="S55" s="53" t="s">
        <v>44</v>
      </c>
      <c r="T55" s="53" t="s">
        <v>44</v>
      </c>
      <c r="U55" s="30" t="s">
        <v>44</v>
      </c>
      <c r="V55" s="55" t="s">
        <v>44</v>
      </c>
      <c r="W55" s="55" t="s">
        <v>44</v>
      </c>
      <c r="X55" s="30">
        <v>0</v>
      </c>
      <c r="Y55" s="30">
        <f t="shared" ref="Y55:Y79" si="22">X55+N55</f>
        <v>-160</v>
      </c>
      <c r="Z55" s="58"/>
    </row>
    <row r="56" s="1" customFormat="1" ht="51" customHeight="1" spans="1:26">
      <c r="A56" s="32">
        <f>COUNT($A$1:A55)+1</f>
        <v>46</v>
      </c>
      <c r="B56" s="28" t="s">
        <v>35</v>
      </c>
      <c r="C56" s="28" t="s">
        <v>137</v>
      </c>
      <c r="D56" s="28" t="s">
        <v>140</v>
      </c>
      <c r="E56" s="28" t="s">
        <v>141</v>
      </c>
      <c r="F56" s="28">
        <v>1600</v>
      </c>
      <c r="G56" s="28">
        <v>3</v>
      </c>
      <c r="H56" s="30">
        <v>177.76</v>
      </c>
      <c r="I56" s="30">
        <v>86.14</v>
      </c>
      <c r="J56" s="40">
        <f>I56/H56</f>
        <v>0.48458595859586</v>
      </c>
      <c r="K56" s="30">
        <v>0.1</v>
      </c>
      <c r="L56" s="41">
        <v>8</v>
      </c>
      <c r="M56" s="41">
        <v>16</v>
      </c>
      <c r="N56" s="30">
        <f>L56-M56</f>
        <v>-8</v>
      </c>
      <c r="O56" s="41" t="s">
        <v>39</v>
      </c>
      <c r="P56" s="28" t="s">
        <v>142</v>
      </c>
      <c r="Q56" s="28">
        <v>310</v>
      </c>
      <c r="R56" s="28">
        <v>200</v>
      </c>
      <c r="S56" s="53">
        <f t="shared" ref="S55:S75" si="23">R56/Q56</f>
        <v>0.645161290322581</v>
      </c>
      <c r="T56" s="54">
        <v>0.2</v>
      </c>
      <c r="U56" s="30">
        <f>T56*R56</f>
        <v>40</v>
      </c>
      <c r="V56" s="55">
        <v>40</v>
      </c>
      <c r="W56" s="55">
        <f>V56*0.6</f>
        <v>24</v>
      </c>
      <c r="X56" s="30">
        <v>24</v>
      </c>
      <c r="Y56" s="30">
        <f t="shared" si="22"/>
        <v>16</v>
      </c>
      <c r="Z56" s="58"/>
    </row>
    <row r="57" s="1" customFormat="1" ht="51" customHeight="1" spans="1:26">
      <c r="A57" s="32">
        <f>COUNT($A$1:A56)+1</f>
        <v>47</v>
      </c>
      <c r="B57" s="28" t="s">
        <v>35</v>
      </c>
      <c r="C57" s="28" t="s">
        <v>137</v>
      </c>
      <c r="D57" s="28" t="s">
        <v>143</v>
      </c>
      <c r="E57" s="28" t="s">
        <v>144</v>
      </c>
      <c r="F57" s="28"/>
      <c r="G57" s="28"/>
      <c r="H57" s="30">
        <v>0</v>
      </c>
      <c r="I57" s="30">
        <v>0</v>
      </c>
      <c r="J57" s="42"/>
      <c r="K57" s="30">
        <v>0</v>
      </c>
      <c r="L57" s="41">
        <v>0</v>
      </c>
      <c r="M57" s="41">
        <v>101</v>
      </c>
      <c r="N57" s="30">
        <f>L57-M57</f>
        <v>-101</v>
      </c>
      <c r="O57" s="41" t="s">
        <v>39</v>
      </c>
      <c r="P57" s="28" t="s">
        <v>59</v>
      </c>
      <c r="Q57" s="28" t="s">
        <v>44</v>
      </c>
      <c r="R57" s="28" t="s">
        <v>44</v>
      </c>
      <c r="S57" s="53" t="s">
        <v>44</v>
      </c>
      <c r="T57" s="53" t="s">
        <v>44</v>
      </c>
      <c r="U57" s="30" t="s">
        <v>44</v>
      </c>
      <c r="V57" s="55" t="s">
        <v>44</v>
      </c>
      <c r="W57" s="55" t="s">
        <v>44</v>
      </c>
      <c r="X57" s="30">
        <v>0</v>
      </c>
      <c r="Y57" s="30">
        <f t="shared" si="22"/>
        <v>-101</v>
      </c>
      <c r="Z57" s="58"/>
    </row>
    <row r="58" s="1" customFormat="1" ht="51" customHeight="1" spans="1:26">
      <c r="A58" s="32">
        <f>COUNT($A$1:A57)+1</f>
        <v>48</v>
      </c>
      <c r="B58" s="28" t="s">
        <v>35</v>
      </c>
      <c r="C58" s="28" t="s">
        <v>137</v>
      </c>
      <c r="D58" s="28" t="s">
        <v>145</v>
      </c>
      <c r="E58" s="28" t="s">
        <v>146</v>
      </c>
      <c r="F58" s="28">
        <v>1800</v>
      </c>
      <c r="G58" s="28">
        <v>3</v>
      </c>
      <c r="H58" s="30">
        <v>154.36</v>
      </c>
      <c r="I58" s="30">
        <v>0</v>
      </c>
      <c r="J58" s="40">
        <f>I58/H58</f>
        <v>0</v>
      </c>
      <c r="K58" s="30">
        <v>0</v>
      </c>
      <c r="L58" s="41">
        <v>0</v>
      </c>
      <c r="M58" s="41">
        <v>146</v>
      </c>
      <c r="N58" s="30">
        <f>L58-M58</f>
        <v>-146</v>
      </c>
      <c r="O58" s="41" t="s">
        <v>39</v>
      </c>
      <c r="P58" s="28" t="s">
        <v>147</v>
      </c>
      <c r="Q58" s="28">
        <v>1075</v>
      </c>
      <c r="R58" s="28">
        <v>602</v>
      </c>
      <c r="S58" s="53">
        <f t="shared" si="23"/>
        <v>0.56</v>
      </c>
      <c r="T58" s="54">
        <v>0.2</v>
      </c>
      <c r="U58" s="30">
        <f t="shared" ref="U58:U63" si="24">T58*R58</f>
        <v>120.4</v>
      </c>
      <c r="V58" s="55">
        <v>120</v>
      </c>
      <c r="W58" s="55">
        <f t="shared" ref="W58:W63" si="25">V58*0.6</f>
        <v>72</v>
      </c>
      <c r="X58" s="30">
        <v>72</v>
      </c>
      <c r="Y58" s="30">
        <f t="shared" si="22"/>
        <v>-74</v>
      </c>
      <c r="Z58" s="58"/>
    </row>
    <row r="59" s="1" customFormat="1" ht="51" customHeight="1" spans="1:26">
      <c r="A59" s="32">
        <f>COUNT($A$1:A58)+1</f>
        <v>49</v>
      </c>
      <c r="B59" s="28" t="s">
        <v>35</v>
      </c>
      <c r="C59" s="28" t="s">
        <v>137</v>
      </c>
      <c r="D59" s="28" t="s">
        <v>148</v>
      </c>
      <c r="E59" s="28" t="s">
        <v>149</v>
      </c>
      <c r="F59" s="28">
        <v>3800</v>
      </c>
      <c r="G59" s="28">
        <v>5</v>
      </c>
      <c r="H59" s="30"/>
      <c r="I59" s="30"/>
      <c r="J59" s="42"/>
      <c r="K59" s="30"/>
      <c r="L59" s="41"/>
      <c r="M59" s="41"/>
      <c r="N59" s="30"/>
      <c r="O59" s="41"/>
      <c r="P59" s="28"/>
      <c r="Q59" s="28">
        <v>880</v>
      </c>
      <c r="R59" s="28">
        <v>550</v>
      </c>
      <c r="S59" s="53">
        <f t="shared" si="23"/>
        <v>0.625</v>
      </c>
      <c r="T59" s="54">
        <v>0.2</v>
      </c>
      <c r="U59" s="30">
        <f t="shared" si="24"/>
        <v>110</v>
      </c>
      <c r="V59" s="55">
        <v>110</v>
      </c>
      <c r="W59" s="55">
        <f t="shared" si="25"/>
        <v>66</v>
      </c>
      <c r="X59" s="30">
        <v>66</v>
      </c>
      <c r="Y59" s="30">
        <f t="shared" si="22"/>
        <v>66</v>
      </c>
      <c r="Z59" s="58"/>
    </row>
    <row r="60" s="1" customFormat="1" ht="51" customHeight="1" spans="1:26">
      <c r="A60" s="32">
        <f>COUNT($A$1:A59)+1</f>
        <v>50</v>
      </c>
      <c r="B60" s="28" t="s">
        <v>35</v>
      </c>
      <c r="C60" s="28" t="s">
        <v>137</v>
      </c>
      <c r="D60" s="28" t="s">
        <v>150</v>
      </c>
      <c r="E60" s="28" t="s">
        <v>151</v>
      </c>
      <c r="F60" s="28">
        <v>1200</v>
      </c>
      <c r="G60" s="28">
        <v>2</v>
      </c>
      <c r="H60" s="30"/>
      <c r="I60" s="30"/>
      <c r="J60" s="42"/>
      <c r="K60" s="30"/>
      <c r="L60" s="41"/>
      <c r="M60" s="41"/>
      <c r="N60" s="30"/>
      <c r="O60" s="41"/>
      <c r="P60" s="28"/>
      <c r="Q60" s="28">
        <v>720</v>
      </c>
      <c r="R60" s="28">
        <v>405</v>
      </c>
      <c r="S60" s="53">
        <f t="shared" si="23"/>
        <v>0.5625</v>
      </c>
      <c r="T60" s="54">
        <v>0.2</v>
      </c>
      <c r="U60" s="30">
        <f t="shared" si="24"/>
        <v>81</v>
      </c>
      <c r="V60" s="55">
        <v>81</v>
      </c>
      <c r="W60" s="55">
        <f t="shared" si="25"/>
        <v>48.6</v>
      </c>
      <c r="X60" s="30">
        <v>48</v>
      </c>
      <c r="Y60" s="30">
        <f t="shared" si="22"/>
        <v>48</v>
      </c>
      <c r="Z60" s="58"/>
    </row>
    <row r="61" s="1" customFormat="1" ht="51" customHeight="1" spans="1:26">
      <c r="A61" s="32">
        <f>COUNT($A$1:A60)+1</f>
        <v>51</v>
      </c>
      <c r="B61" s="28" t="s">
        <v>35</v>
      </c>
      <c r="C61" s="28" t="s">
        <v>137</v>
      </c>
      <c r="D61" s="28" t="s">
        <v>150</v>
      </c>
      <c r="E61" s="28" t="s">
        <v>152</v>
      </c>
      <c r="F61" s="28">
        <v>1200</v>
      </c>
      <c r="G61" s="28">
        <v>2</v>
      </c>
      <c r="H61" s="30"/>
      <c r="I61" s="30"/>
      <c r="J61" s="42"/>
      <c r="K61" s="30"/>
      <c r="L61" s="41"/>
      <c r="M61" s="41"/>
      <c r="N61" s="30"/>
      <c r="O61" s="41"/>
      <c r="P61" s="28"/>
      <c r="Q61" s="28">
        <v>1000</v>
      </c>
      <c r="R61" s="28">
        <v>680</v>
      </c>
      <c r="S61" s="53">
        <f t="shared" si="23"/>
        <v>0.68</v>
      </c>
      <c r="T61" s="54">
        <v>0.2</v>
      </c>
      <c r="U61" s="30">
        <f t="shared" si="24"/>
        <v>136</v>
      </c>
      <c r="V61" s="55">
        <v>136</v>
      </c>
      <c r="W61" s="55">
        <f t="shared" si="25"/>
        <v>81.6</v>
      </c>
      <c r="X61" s="30">
        <v>81</v>
      </c>
      <c r="Y61" s="30">
        <f t="shared" si="22"/>
        <v>81</v>
      </c>
      <c r="Z61" s="58"/>
    </row>
    <row r="62" s="1" customFormat="1" ht="51" customHeight="1" spans="1:26">
      <c r="A62" s="32">
        <f>COUNT($A$1:A61)+1</f>
        <v>52</v>
      </c>
      <c r="B62" s="28" t="s">
        <v>35</v>
      </c>
      <c r="C62" s="28" t="s">
        <v>137</v>
      </c>
      <c r="D62" s="28" t="s">
        <v>125</v>
      </c>
      <c r="E62" s="28" t="s">
        <v>153</v>
      </c>
      <c r="F62" s="28">
        <v>4000</v>
      </c>
      <c r="G62" s="28">
        <v>8</v>
      </c>
      <c r="H62" s="30">
        <v>2014.22</v>
      </c>
      <c r="I62" s="30">
        <v>1615.25</v>
      </c>
      <c r="J62" s="40">
        <f>I62/H62</f>
        <v>0.801923325158126</v>
      </c>
      <c r="K62" s="30">
        <v>0.2</v>
      </c>
      <c r="L62" s="41">
        <v>323</v>
      </c>
      <c r="M62" s="41">
        <v>85</v>
      </c>
      <c r="N62" s="30">
        <f t="shared" ref="N62:N68" si="26">L62-M62</f>
        <v>238</v>
      </c>
      <c r="O62" s="41" t="s">
        <v>39</v>
      </c>
      <c r="P62" s="28" t="s">
        <v>154</v>
      </c>
      <c r="Q62" s="28">
        <v>2080</v>
      </c>
      <c r="R62" s="28">
        <v>1500</v>
      </c>
      <c r="S62" s="53">
        <f t="shared" si="23"/>
        <v>0.721153846153846</v>
      </c>
      <c r="T62" s="54">
        <v>0.2</v>
      </c>
      <c r="U62" s="30">
        <f t="shared" si="24"/>
        <v>300</v>
      </c>
      <c r="V62" s="55">
        <v>300</v>
      </c>
      <c r="W62" s="55">
        <f t="shared" si="25"/>
        <v>180</v>
      </c>
      <c r="X62" s="30">
        <v>180</v>
      </c>
      <c r="Y62" s="30">
        <f t="shared" si="22"/>
        <v>418</v>
      </c>
      <c r="Z62" s="58"/>
    </row>
    <row r="63" s="1" customFormat="1" ht="51" customHeight="1" spans="1:26">
      <c r="A63" s="32">
        <f>COUNT($A$1:A62)+1</f>
        <v>53</v>
      </c>
      <c r="B63" s="28" t="s">
        <v>35</v>
      </c>
      <c r="C63" s="28" t="s">
        <v>137</v>
      </c>
      <c r="D63" s="28" t="s">
        <v>155</v>
      </c>
      <c r="E63" s="28" t="s">
        <v>156</v>
      </c>
      <c r="F63" s="28">
        <v>1800</v>
      </c>
      <c r="G63" s="28">
        <v>3</v>
      </c>
      <c r="H63" s="30"/>
      <c r="I63" s="30"/>
      <c r="J63" s="42"/>
      <c r="K63" s="30"/>
      <c r="L63" s="41"/>
      <c r="M63" s="41"/>
      <c r="N63" s="30"/>
      <c r="O63" s="41"/>
      <c r="P63" s="28"/>
      <c r="Q63" s="28">
        <v>900</v>
      </c>
      <c r="R63" s="28">
        <v>550</v>
      </c>
      <c r="S63" s="53">
        <f t="shared" si="23"/>
        <v>0.611111111111111</v>
      </c>
      <c r="T63" s="54">
        <v>0.2</v>
      </c>
      <c r="U63" s="30">
        <f t="shared" si="24"/>
        <v>110</v>
      </c>
      <c r="V63" s="55">
        <v>110</v>
      </c>
      <c r="W63" s="55">
        <f t="shared" si="25"/>
        <v>66</v>
      </c>
      <c r="X63" s="30">
        <v>66</v>
      </c>
      <c r="Y63" s="30">
        <f t="shared" si="22"/>
        <v>66</v>
      </c>
      <c r="Z63" s="58"/>
    </row>
    <row r="64" s="1" customFormat="1" ht="51" customHeight="1" spans="1:26">
      <c r="A64" s="32">
        <f>COUNT($A$1:A63)+1</f>
        <v>54</v>
      </c>
      <c r="B64" s="28" t="s">
        <v>35</v>
      </c>
      <c r="C64" s="28" t="s">
        <v>137</v>
      </c>
      <c r="D64" s="28" t="s">
        <v>157</v>
      </c>
      <c r="E64" s="28" t="s">
        <v>158</v>
      </c>
      <c r="F64" s="28"/>
      <c r="G64" s="28"/>
      <c r="H64" s="30"/>
      <c r="I64" s="30"/>
      <c r="J64" s="42"/>
      <c r="K64" s="30"/>
      <c r="L64" s="41">
        <v>0</v>
      </c>
      <c r="M64" s="41">
        <v>80</v>
      </c>
      <c r="N64" s="30">
        <f t="shared" si="26"/>
        <v>-80</v>
      </c>
      <c r="O64" s="41" t="s">
        <v>42</v>
      </c>
      <c r="P64" s="28" t="s">
        <v>59</v>
      </c>
      <c r="Q64" s="28" t="s">
        <v>44</v>
      </c>
      <c r="R64" s="28" t="s">
        <v>44</v>
      </c>
      <c r="S64" s="53" t="s">
        <v>44</v>
      </c>
      <c r="T64" s="53" t="s">
        <v>44</v>
      </c>
      <c r="U64" s="30" t="s">
        <v>44</v>
      </c>
      <c r="V64" s="55" t="s">
        <v>44</v>
      </c>
      <c r="W64" s="55" t="s">
        <v>44</v>
      </c>
      <c r="X64" s="30">
        <v>0</v>
      </c>
      <c r="Y64" s="30">
        <f t="shared" si="22"/>
        <v>-80</v>
      </c>
      <c r="Z64" s="58"/>
    </row>
    <row r="65" s="1" customFormat="1" ht="51" customHeight="1" spans="1:26">
      <c r="A65" s="32">
        <f>COUNT($A$1:A64)+1</f>
        <v>55</v>
      </c>
      <c r="B65" s="28" t="s">
        <v>35</v>
      </c>
      <c r="C65" s="28" t="s">
        <v>137</v>
      </c>
      <c r="D65" s="28" t="s">
        <v>159</v>
      </c>
      <c r="E65" s="28" t="s">
        <v>160</v>
      </c>
      <c r="F65" s="28">
        <v>6600</v>
      </c>
      <c r="G65" s="28">
        <v>11</v>
      </c>
      <c r="H65" s="30">
        <v>2550.06</v>
      </c>
      <c r="I65" s="30">
        <v>1889.06</v>
      </c>
      <c r="J65" s="40">
        <f>I65/H65</f>
        <v>0.740790412774601</v>
      </c>
      <c r="K65" s="30">
        <v>0.2</v>
      </c>
      <c r="L65" s="41">
        <v>377</v>
      </c>
      <c r="M65" s="41">
        <v>345</v>
      </c>
      <c r="N65" s="30">
        <f t="shared" si="26"/>
        <v>32</v>
      </c>
      <c r="O65" s="41" t="s">
        <v>39</v>
      </c>
      <c r="P65" s="28" t="s">
        <v>161</v>
      </c>
      <c r="Q65" s="28">
        <v>2800</v>
      </c>
      <c r="R65" s="28">
        <v>2200</v>
      </c>
      <c r="S65" s="53">
        <f t="shared" si="23"/>
        <v>0.785714285714286</v>
      </c>
      <c r="T65" s="54">
        <v>0.2</v>
      </c>
      <c r="U65" s="30">
        <f t="shared" ref="U65:U71" si="27">T65*R65</f>
        <v>440</v>
      </c>
      <c r="V65" s="55">
        <v>440</v>
      </c>
      <c r="W65" s="55">
        <f t="shared" ref="W65:W71" si="28">V65*0.6</f>
        <v>264</v>
      </c>
      <c r="X65" s="30">
        <v>264</v>
      </c>
      <c r="Y65" s="30">
        <f t="shared" si="22"/>
        <v>296</v>
      </c>
      <c r="Z65" s="58"/>
    </row>
    <row r="66" s="1" customFormat="1" ht="66" customHeight="1" spans="1:26">
      <c r="A66" s="32">
        <f>COUNT($A$1:A65)+1</f>
        <v>56</v>
      </c>
      <c r="B66" s="28" t="s">
        <v>35</v>
      </c>
      <c r="C66" s="28" t="s">
        <v>137</v>
      </c>
      <c r="D66" s="28" t="s">
        <v>162</v>
      </c>
      <c r="E66" s="28" t="s">
        <v>163</v>
      </c>
      <c r="F66" s="28">
        <v>2400</v>
      </c>
      <c r="G66" s="28">
        <v>4</v>
      </c>
      <c r="H66" s="30">
        <v>773.72</v>
      </c>
      <c r="I66" s="30">
        <v>412.57</v>
      </c>
      <c r="J66" s="40">
        <f>I66/H66</f>
        <v>0.533229075117614</v>
      </c>
      <c r="K66" s="30">
        <v>0.1</v>
      </c>
      <c r="L66" s="41">
        <v>41</v>
      </c>
      <c r="M66" s="41">
        <v>120</v>
      </c>
      <c r="N66" s="30">
        <f t="shared" si="26"/>
        <v>-79</v>
      </c>
      <c r="O66" s="41" t="s">
        <v>39</v>
      </c>
      <c r="P66" s="28" t="s">
        <v>164</v>
      </c>
      <c r="Q66" s="28">
        <v>1800</v>
      </c>
      <c r="R66" s="28">
        <v>1500</v>
      </c>
      <c r="S66" s="53">
        <f t="shared" si="23"/>
        <v>0.833333333333333</v>
      </c>
      <c r="T66" s="54">
        <v>0.2</v>
      </c>
      <c r="U66" s="30">
        <f t="shared" si="27"/>
        <v>300</v>
      </c>
      <c r="V66" s="55">
        <v>300</v>
      </c>
      <c r="W66" s="55">
        <f t="shared" si="28"/>
        <v>180</v>
      </c>
      <c r="X66" s="30">
        <v>180</v>
      </c>
      <c r="Y66" s="30">
        <f t="shared" si="22"/>
        <v>101</v>
      </c>
      <c r="Z66" s="58"/>
    </row>
    <row r="67" s="1" customFormat="1" ht="51" customHeight="1" spans="1:26">
      <c r="A67" s="32">
        <f>COUNT($A$1:A66)+1</f>
        <v>57</v>
      </c>
      <c r="B67" s="28" t="s">
        <v>35</v>
      </c>
      <c r="C67" s="28" t="s">
        <v>137</v>
      </c>
      <c r="D67" s="28" t="s">
        <v>148</v>
      </c>
      <c r="E67" s="28" t="s">
        <v>165</v>
      </c>
      <c r="F67" s="28">
        <v>7400</v>
      </c>
      <c r="G67" s="28">
        <v>12</v>
      </c>
      <c r="H67" s="30">
        <v>2142.65</v>
      </c>
      <c r="I67" s="30">
        <v>1143.61</v>
      </c>
      <c r="J67" s="40">
        <f>I67/H67</f>
        <v>0.533736261171913</v>
      </c>
      <c r="K67" s="30">
        <v>0.1</v>
      </c>
      <c r="L67" s="41">
        <v>114</v>
      </c>
      <c r="M67" s="41">
        <v>100</v>
      </c>
      <c r="N67" s="30">
        <f t="shared" si="26"/>
        <v>14</v>
      </c>
      <c r="O67" s="41" t="s">
        <v>39</v>
      </c>
      <c r="P67" s="28"/>
      <c r="Q67" s="28">
        <v>2200</v>
      </c>
      <c r="R67" s="28">
        <v>1400</v>
      </c>
      <c r="S67" s="53">
        <f t="shared" si="23"/>
        <v>0.636363636363636</v>
      </c>
      <c r="T67" s="54">
        <v>0.2</v>
      </c>
      <c r="U67" s="30">
        <f t="shared" si="27"/>
        <v>280</v>
      </c>
      <c r="V67" s="55">
        <v>280</v>
      </c>
      <c r="W67" s="55">
        <f t="shared" si="28"/>
        <v>168</v>
      </c>
      <c r="X67" s="30">
        <v>168</v>
      </c>
      <c r="Y67" s="30">
        <f t="shared" si="22"/>
        <v>182</v>
      </c>
      <c r="Z67" s="58"/>
    </row>
    <row r="68" s="1" customFormat="1" ht="51" customHeight="1" spans="1:26">
      <c r="A68" s="32">
        <f>COUNT($A$1:A67)+1</f>
        <v>58</v>
      </c>
      <c r="B68" s="28" t="s">
        <v>35</v>
      </c>
      <c r="C68" s="28" t="s">
        <v>137</v>
      </c>
      <c r="D68" s="28"/>
      <c r="E68" s="28" t="s">
        <v>166</v>
      </c>
      <c r="F68" s="28">
        <v>3600</v>
      </c>
      <c r="G68" s="28">
        <v>6</v>
      </c>
      <c r="H68" s="30">
        <v>2984.97</v>
      </c>
      <c r="I68" s="30">
        <v>484</v>
      </c>
      <c r="J68" s="40">
        <f>I68/H68</f>
        <v>0.162145683206196</v>
      </c>
      <c r="K68" s="30">
        <v>0</v>
      </c>
      <c r="L68" s="41">
        <v>0</v>
      </c>
      <c r="M68" s="41">
        <v>50</v>
      </c>
      <c r="N68" s="30">
        <f t="shared" si="26"/>
        <v>-50</v>
      </c>
      <c r="O68" s="41" t="s">
        <v>39</v>
      </c>
      <c r="P68" s="28" t="s">
        <v>167</v>
      </c>
      <c r="Q68" s="28">
        <v>1000</v>
      </c>
      <c r="R68" s="28">
        <v>600</v>
      </c>
      <c r="S68" s="53">
        <f t="shared" si="23"/>
        <v>0.6</v>
      </c>
      <c r="T68" s="54">
        <v>0.2</v>
      </c>
      <c r="U68" s="30">
        <f t="shared" si="27"/>
        <v>120</v>
      </c>
      <c r="V68" s="55">
        <v>120</v>
      </c>
      <c r="W68" s="55">
        <f t="shared" si="28"/>
        <v>72</v>
      </c>
      <c r="X68" s="30">
        <v>72</v>
      </c>
      <c r="Y68" s="30">
        <f t="shared" si="22"/>
        <v>22</v>
      </c>
      <c r="Z68" s="58"/>
    </row>
    <row r="69" s="1" customFormat="1" ht="51" customHeight="1" spans="1:26">
      <c r="A69" s="32">
        <f>COUNT($A$1:A68)+1</f>
        <v>59</v>
      </c>
      <c r="B69" s="28" t="s">
        <v>35</v>
      </c>
      <c r="C69" s="28" t="s">
        <v>137</v>
      </c>
      <c r="D69" s="28" t="s">
        <v>145</v>
      </c>
      <c r="E69" s="28" t="s">
        <v>168</v>
      </c>
      <c r="F69" s="28">
        <v>4000</v>
      </c>
      <c r="G69" s="28">
        <v>6</v>
      </c>
      <c r="H69" s="30"/>
      <c r="I69" s="30"/>
      <c r="J69" s="42"/>
      <c r="K69" s="30"/>
      <c r="L69" s="41"/>
      <c r="M69" s="41"/>
      <c r="N69" s="30"/>
      <c r="O69" s="41"/>
      <c r="P69" s="28"/>
      <c r="Q69" s="28">
        <v>1800</v>
      </c>
      <c r="R69" s="28">
        <v>1200</v>
      </c>
      <c r="S69" s="53">
        <f t="shared" si="23"/>
        <v>0.666666666666667</v>
      </c>
      <c r="T69" s="54">
        <v>0.2</v>
      </c>
      <c r="U69" s="30">
        <f t="shared" si="27"/>
        <v>240</v>
      </c>
      <c r="V69" s="55">
        <v>240</v>
      </c>
      <c r="W69" s="55">
        <f t="shared" si="28"/>
        <v>144</v>
      </c>
      <c r="X69" s="30">
        <v>144</v>
      </c>
      <c r="Y69" s="30">
        <f t="shared" si="22"/>
        <v>144</v>
      </c>
      <c r="Z69" s="58"/>
    </row>
    <row r="70" s="1" customFormat="1" ht="76" customHeight="1" spans="1:26">
      <c r="A70" s="32">
        <f>COUNT($A$1:A69)+1</f>
        <v>60</v>
      </c>
      <c r="B70" s="28" t="s">
        <v>35</v>
      </c>
      <c r="C70" s="28" t="s">
        <v>137</v>
      </c>
      <c r="D70" s="28" t="s">
        <v>169</v>
      </c>
      <c r="E70" s="28" t="s">
        <v>170</v>
      </c>
      <c r="F70" s="28">
        <v>2400</v>
      </c>
      <c r="G70" s="28">
        <v>4</v>
      </c>
      <c r="H70" s="30">
        <v>660.94</v>
      </c>
      <c r="I70" s="30">
        <v>60.18</v>
      </c>
      <c r="J70" s="40">
        <f>I70/H70</f>
        <v>0.0910521378642539</v>
      </c>
      <c r="K70" s="30">
        <v>0</v>
      </c>
      <c r="L70" s="41">
        <v>0</v>
      </c>
      <c r="M70" s="41">
        <v>30</v>
      </c>
      <c r="N70" s="30">
        <f>L70-M70</f>
        <v>-30</v>
      </c>
      <c r="O70" s="41" t="s">
        <v>39</v>
      </c>
      <c r="P70" s="28" t="s">
        <v>171</v>
      </c>
      <c r="Q70" s="28">
        <v>630</v>
      </c>
      <c r="R70" s="28">
        <v>400</v>
      </c>
      <c r="S70" s="53">
        <f t="shared" si="23"/>
        <v>0.634920634920635</v>
      </c>
      <c r="T70" s="54">
        <v>0.2</v>
      </c>
      <c r="U70" s="30">
        <f t="shared" si="27"/>
        <v>80</v>
      </c>
      <c r="V70" s="55">
        <v>80</v>
      </c>
      <c r="W70" s="55">
        <f t="shared" si="28"/>
        <v>48</v>
      </c>
      <c r="X70" s="30">
        <v>48</v>
      </c>
      <c r="Y70" s="30">
        <f t="shared" si="22"/>
        <v>18</v>
      </c>
      <c r="Z70" s="58"/>
    </row>
    <row r="71" s="1" customFormat="1" ht="51" customHeight="1" spans="1:26">
      <c r="A71" s="32">
        <f>COUNT($A$1:A70)+1</f>
        <v>61</v>
      </c>
      <c r="B71" s="28" t="s">
        <v>35</v>
      </c>
      <c r="C71" s="28" t="s">
        <v>137</v>
      </c>
      <c r="D71" s="28" t="s">
        <v>99</v>
      </c>
      <c r="E71" s="28" t="s">
        <v>172</v>
      </c>
      <c r="F71" s="28">
        <v>1200</v>
      </c>
      <c r="G71" s="28">
        <v>2</v>
      </c>
      <c r="H71" s="30">
        <v>164.35</v>
      </c>
      <c r="I71" s="30">
        <v>87.99</v>
      </c>
      <c r="J71" s="40">
        <f>I71/H71</f>
        <v>0.535381807118953</v>
      </c>
      <c r="K71" s="30">
        <v>0.1</v>
      </c>
      <c r="L71" s="41">
        <v>8</v>
      </c>
      <c r="M71" s="41">
        <v>60</v>
      </c>
      <c r="N71" s="30">
        <f>L71-M71</f>
        <v>-52</v>
      </c>
      <c r="O71" s="41" t="s">
        <v>39</v>
      </c>
      <c r="P71" s="28" t="s">
        <v>173</v>
      </c>
      <c r="Q71" s="28">
        <v>330</v>
      </c>
      <c r="R71" s="28">
        <v>200</v>
      </c>
      <c r="S71" s="53">
        <f t="shared" si="23"/>
        <v>0.606060606060606</v>
      </c>
      <c r="T71" s="54">
        <v>0.2</v>
      </c>
      <c r="U71" s="30">
        <f t="shared" si="27"/>
        <v>40</v>
      </c>
      <c r="V71" s="55">
        <v>40</v>
      </c>
      <c r="W71" s="55">
        <f t="shared" si="28"/>
        <v>24</v>
      </c>
      <c r="X71" s="30">
        <v>24</v>
      </c>
      <c r="Y71" s="30">
        <f t="shared" si="22"/>
        <v>-28</v>
      </c>
      <c r="Z71" s="58"/>
    </row>
    <row r="72" s="1" customFormat="1" ht="51" customHeight="1" spans="1:26">
      <c r="A72" s="32">
        <f>COUNT($A$1:A71)+1</f>
        <v>62</v>
      </c>
      <c r="B72" s="28" t="s">
        <v>35</v>
      </c>
      <c r="C72" s="28" t="s">
        <v>137</v>
      </c>
      <c r="D72" s="28" t="s">
        <v>174</v>
      </c>
      <c r="E72" s="28" t="s">
        <v>175</v>
      </c>
      <c r="F72" s="28">
        <v>1200</v>
      </c>
      <c r="G72" s="28">
        <v>2</v>
      </c>
      <c r="H72" s="30">
        <v>133.7</v>
      </c>
      <c r="I72" s="30">
        <v>0</v>
      </c>
      <c r="J72" s="40">
        <f>I72/H72</f>
        <v>0</v>
      </c>
      <c r="K72" s="30">
        <v>0</v>
      </c>
      <c r="L72" s="41">
        <v>0</v>
      </c>
      <c r="M72" s="41">
        <v>66</v>
      </c>
      <c r="N72" s="30">
        <f>L72-M72</f>
        <v>-66</v>
      </c>
      <c r="O72" s="41" t="s">
        <v>39</v>
      </c>
      <c r="P72" s="28" t="s">
        <v>59</v>
      </c>
      <c r="Q72" s="28" t="s">
        <v>44</v>
      </c>
      <c r="R72" s="28" t="s">
        <v>44</v>
      </c>
      <c r="S72" s="53" t="s">
        <v>44</v>
      </c>
      <c r="T72" s="53" t="s">
        <v>44</v>
      </c>
      <c r="U72" s="30" t="s">
        <v>44</v>
      </c>
      <c r="V72" s="55" t="s">
        <v>44</v>
      </c>
      <c r="W72" s="55" t="s">
        <v>44</v>
      </c>
      <c r="X72" s="30">
        <v>0</v>
      </c>
      <c r="Y72" s="30">
        <f t="shared" si="22"/>
        <v>-66</v>
      </c>
      <c r="Z72" s="58"/>
    </row>
    <row r="73" s="1" customFormat="1" ht="51" customHeight="1" spans="1:26">
      <c r="A73" s="32">
        <f>COUNT($A$1:A72)+1</f>
        <v>63</v>
      </c>
      <c r="B73" s="28" t="s">
        <v>35</v>
      </c>
      <c r="C73" s="28" t="s">
        <v>137</v>
      </c>
      <c r="D73" s="28"/>
      <c r="E73" s="28" t="s">
        <v>176</v>
      </c>
      <c r="F73" s="28"/>
      <c r="G73" s="28"/>
      <c r="H73" s="30"/>
      <c r="I73" s="30"/>
      <c r="J73" s="42"/>
      <c r="K73" s="30"/>
      <c r="L73" s="41">
        <v>0</v>
      </c>
      <c r="M73" s="41">
        <v>80</v>
      </c>
      <c r="N73" s="30">
        <f>L73-M73</f>
        <v>-80</v>
      </c>
      <c r="O73" s="41" t="s">
        <v>42</v>
      </c>
      <c r="P73" s="28" t="s">
        <v>59</v>
      </c>
      <c r="Q73" s="28" t="s">
        <v>44</v>
      </c>
      <c r="R73" s="28" t="s">
        <v>44</v>
      </c>
      <c r="S73" s="53" t="s">
        <v>44</v>
      </c>
      <c r="T73" s="53" t="s">
        <v>44</v>
      </c>
      <c r="U73" s="30" t="s">
        <v>44</v>
      </c>
      <c r="V73" s="55" t="s">
        <v>44</v>
      </c>
      <c r="W73" s="55" t="s">
        <v>44</v>
      </c>
      <c r="X73" s="30">
        <v>0</v>
      </c>
      <c r="Y73" s="30">
        <f t="shared" si="22"/>
        <v>-80</v>
      </c>
      <c r="Z73" s="58"/>
    </row>
    <row r="74" s="1" customFormat="1" ht="51" customHeight="1" spans="1:26">
      <c r="A74" s="32">
        <f>COUNT($A$1:A73)+1</f>
        <v>64</v>
      </c>
      <c r="B74" s="28" t="s">
        <v>35</v>
      </c>
      <c r="C74" s="28" t="s">
        <v>137</v>
      </c>
      <c r="D74" s="28"/>
      <c r="E74" s="28" t="s">
        <v>177</v>
      </c>
      <c r="F74" s="28"/>
      <c r="G74" s="28"/>
      <c r="H74" s="30">
        <v>0</v>
      </c>
      <c r="I74" s="30">
        <v>0</v>
      </c>
      <c r="J74" s="42"/>
      <c r="K74" s="30">
        <v>0</v>
      </c>
      <c r="L74" s="41">
        <v>0</v>
      </c>
      <c r="M74" s="41">
        <v>60</v>
      </c>
      <c r="N74" s="30">
        <f>L74-M74</f>
        <v>-60</v>
      </c>
      <c r="O74" s="41" t="s">
        <v>39</v>
      </c>
      <c r="P74" s="28" t="s">
        <v>59</v>
      </c>
      <c r="Q74" s="28" t="s">
        <v>44</v>
      </c>
      <c r="R74" s="28" t="s">
        <v>44</v>
      </c>
      <c r="S74" s="53" t="s">
        <v>44</v>
      </c>
      <c r="T74" s="53" t="s">
        <v>44</v>
      </c>
      <c r="U74" s="30" t="s">
        <v>44</v>
      </c>
      <c r="V74" s="55" t="s">
        <v>44</v>
      </c>
      <c r="W74" s="55" t="s">
        <v>44</v>
      </c>
      <c r="X74" s="30">
        <v>0</v>
      </c>
      <c r="Y74" s="30">
        <f t="shared" si="22"/>
        <v>-60</v>
      </c>
      <c r="Z74" s="58"/>
    </row>
    <row r="75" s="1" customFormat="1" ht="51" customHeight="1" spans="1:26">
      <c r="A75" s="32">
        <f>COUNT($A$1:A74)+1</f>
        <v>65</v>
      </c>
      <c r="B75" s="28" t="s">
        <v>35</v>
      </c>
      <c r="C75" s="28" t="s">
        <v>137</v>
      </c>
      <c r="D75" s="28" t="s">
        <v>178</v>
      </c>
      <c r="E75" s="28" t="s">
        <v>179</v>
      </c>
      <c r="F75" s="59">
        <v>2800</v>
      </c>
      <c r="G75" s="59">
        <v>4</v>
      </c>
      <c r="H75" s="30"/>
      <c r="I75" s="30"/>
      <c r="J75" s="42"/>
      <c r="K75" s="30"/>
      <c r="L75" s="41"/>
      <c r="M75" s="41"/>
      <c r="N75" s="30"/>
      <c r="O75" s="41"/>
      <c r="P75" s="28"/>
      <c r="Q75" s="28" t="s">
        <v>44</v>
      </c>
      <c r="R75" s="28" t="s">
        <v>44</v>
      </c>
      <c r="S75" s="53" t="s">
        <v>44</v>
      </c>
      <c r="T75" s="53" t="s">
        <v>44</v>
      </c>
      <c r="U75" s="30">
        <v>80</v>
      </c>
      <c r="V75" s="55">
        <v>80</v>
      </c>
      <c r="W75" s="55">
        <f>V75*0.6</f>
        <v>48</v>
      </c>
      <c r="X75" s="30">
        <v>48</v>
      </c>
      <c r="Y75" s="30">
        <f t="shared" si="22"/>
        <v>48</v>
      </c>
      <c r="Z75" s="58" t="s">
        <v>180</v>
      </c>
    </row>
    <row r="76" s="1" customFormat="1" ht="51" customHeight="1" spans="1:26">
      <c r="A76" s="32">
        <f>COUNT($A$1:A75)+1</f>
        <v>66</v>
      </c>
      <c r="B76" s="28" t="s">
        <v>35</v>
      </c>
      <c r="C76" s="28" t="s">
        <v>137</v>
      </c>
      <c r="D76" s="28" t="s">
        <v>178</v>
      </c>
      <c r="E76" s="28" t="s">
        <v>181</v>
      </c>
      <c r="F76" s="28"/>
      <c r="G76" s="28"/>
      <c r="H76" s="30"/>
      <c r="I76" s="30"/>
      <c r="J76" s="42"/>
      <c r="K76" s="30"/>
      <c r="L76" s="41"/>
      <c r="M76" s="41"/>
      <c r="N76" s="30"/>
      <c r="O76" s="41"/>
      <c r="P76" s="28"/>
      <c r="Q76" s="28">
        <v>1200</v>
      </c>
      <c r="R76" s="28">
        <f>Q76*0.585</f>
        <v>702</v>
      </c>
      <c r="S76" s="53">
        <f>R76/Q76</f>
        <v>0.585</v>
      </c>
      <c r="T76" s="54">
        <v>0.2</v>
      </c>
      <c r="U76" s="30">
        <f>T76*R76</f>
        <v>140.4</v>
      </c>
      <c r="V76" s="55">
        <v>140</v>
      </c>
      <c r="W76" s="55">
        <f>V76*0.6</f>
        <v>84</v>
      </c>
      <c r="X76" s="30">
        <v>84</v>
      </c>
      <c r="Y76" s="30">
        <f t="shared" si="22"/>
        <v>84</v>
      </c>
      <c r="Z76" s="58"/>
    </row>
    <row r="77" s="1" customFormat="1" ht="51" customHeight="1" spans="1:26">
      <c r="A77" s="32">
        <f>COUNT($A$1:A76)+1</f>
        <v>67</v>
      </c>
      <c r="B77" s="28" t="s">
        <v>35</v>
      </c>
      <c r="C77" s="28" t="s">
        <v>137</v>
      </c>
      <c r="D77" s="28" t="s">
        <v>182</v>
      </c>
      <c r="E77" s="28" t="s">
        <v>183</v>
      </c>
      <c r="F77" s="28"/>
      <c r="G77" s="28"/>
      <c r="H77" s="30"/>
      <c r="I77" s="30"/>
      <c r="J77" s="42"/>
      <c r="K77" s="30"/>
      <c r="L77" s="41">
        <v>0</v>
      </c>
      <c r="M77" s="41">
        <v>80</v>
      </c>
      <c r="N77" s="30">
        <f>L77-M77</f>
        <v>-80</v>
      </c>
      <c r="O77" s="41" t="s">
        <v>42</v>
      </c>
      <c r="P77" s="28" t="s">
        <v>59</v>
      </c>
      <c r="Q77" s="28" t="s">
        <v>44</v>
      </c>
      <c r="R77" s="28" t="s">
        <v>44</v>
      </c>
      <c r="S77" s="53" t="s">
        <v>44</v>
      </c>
      <c r="T77" s="53" t="s">
        <v>44</v>
      </c>
      <c r="U77" s="30" t="s">
        <v>44</v>
      </c>
      <c r="V77" s="55" t="s">
        <v>44</v>
      </c>
      <c r="W77" s="55" t="s">
        <v>44</v>
      </c>
      <c r="X77" s="30">
        <v>0</v>
      </c>
      <c r="Y77" s="30">
        <f t="shared" si="22"/>
        <v>-80</v>
      </c>
      <c r="Z77" s="58"/>
    </row>
    <row r="78" s="1" customFormat="1" ht="51" customHeight="1" spans="1:26">
      <c r="A78" s="32">
        <f>COUNT($A$1:A77)+1</f>
        <v>68</v>
      </c>
      <c r="B78" s="28" t="s">
        <v>35</v>
      </c>
      <c r="C78" s="28" t="s">
        <v>137</v>
      </c>
      <c r="D78" s="28" t="s">
        <v>184</v>
      </c>
      <c r="E78" s="28" t="s">
        <v>185</v>
      </c>
      <c r="F78" s="28"/>
      <c r="G78" s="28"/>
      <c r="H78" s="30"/>
      <c r="I78" s="30"/>
      <c r="J78" s="42"/>
      <c r="K78" s="30"/>
      <c r="L78" s="41">
        <v>80</v>
      </c>
      <c r="M78" s="41">
        <v>80</v>
      </c>
      <c r="N78" s="30">
        <f>L78-M78</f>
        <v>0</v>
      </c>
      <c r="O78" s="41" t="s">
        <v>42</v>
      </c>
      <c r="P78" s="28" t="s">
        <v>186</v>
      </c>
      <c r="Q78" s="28" t="s">
        <v>44</v>
      </c>
      <c r="R78" s="28" t="s">
        <v>44</v>
      </c>
      <c r="S78" s="53" t="s">
        <v>44</v>
      </c>
      <c r="T78" s="53" t="s">
        <v>44</v>
      </c>
      <c r="U78" s="30" t="s">
        <v>44</v>
      </c>
      <c r="V78" s="55" t="s">
        <v>44</v>
      </c>
      <c r="W78" s="55" t="s">
        <v>44</v>
      </c>
      <c r="X78" s="30">
        <v>0</v>
      </c>
      <c r="Y78" s="30">
        <f t="shared" si="22"/>
        <v>0</v>
      </c>
      <c r="Z78" s="58"/>
    </row>
    <row r="79" s="1" customFormat="1" ht="51" customHeight="1" spans="1:26">
      <c r="A79" s="32">
        <f>COUNT($A$1:A78)+1</f>
        <v>69</v>
      </c>
      <c r="B79" s="28" t="s">
        <v>35</v>
      </c>
      <c r="C79" s="28" t="s">
        <v>137</v>
      </c>
      <c r="D79" s="28" t="s">
        <v>187</v>
      </c>
      <c r="E79" s="28" t="s">
        <v>116</v>
      </c>
      <c r="F79" s="28"/>
      <c r="G79" s="28"/>
      <c r="H79" s="30">
        <v>263.31</v>
      </c>
      <c r="I79" s="30">
        <v>229.51</v>
      </c>
      <c r="J79" s="40">
        <f>I79/H79</f>
        <v>0.871634195435039</v>
      </c>
      <c r="K79" s="30">
        <v>0.2</v>
      </c>
      <c r="L79" s="41">
        <v>45</v>
      </c>
      <c r="M79" s="41">
        <v>68</v>
      </c>
      <c r="N79" s="30">
        <f>L79-M79</f>
        <v>-23</v>
      </c>
      <c r="O79" s="41" t="s">
        <v>117</v>
      </c>
      <c r="P79" s="28" t="s">
        <v>188</v>
      </c>
      <c r="Q79" s="28">
        <v>234</v>
      </c>
      <c r="R79" s="28">
        <v>210</v>
      </c>
      <c r="S79" s="53">
        <f>R79/Q79</f>
        <v>0.897435897435897</v>
      </c>
      <c r="T79" s="54">
        <v>0.2</v>
      </c>
      <c r="U79" s="30">
        <f>T79*R79</f>
        <v>42</v>
      </c>
      <c r="V79" s="55">
        <v>42</v>
      </c>
      <c r="W79" s="55">
        <f>V79*0.6</f>
        <v>25.2</v>
      </c>
      <c r="X79" s="30">
        <v>25</v>
      </c>
      <c r="Y79" s="30">
        <f t="shared" si="22"/>
        <v>2</v>
      </c>
      <c r="Z79" s="58" t="s">
        <v>116</v>
      </c>
    </row>
    <row r="80" s="3" customFormat="1" ht="30" hidden="1" customHeight="1" spans="1:26">
      <c r="A80" s="60" t="s">
        <v>189</v>
      </c>
      <c r="B80" s="61"/>
      <c r="C80" s="61"/>
      <c r="D80" s="61"/>
      <c r="E80" s="28" t="s">
        <v>34</v>
      </c>
      <c r="F80" s="23">
        <f>SUM(F81:F93)</f>
        <v>20400</v>
      </c>
      <c r="G80" s="23">
        <f>SUM(G81:G93)</f>
        <v>22</v>
      </c>
      <c r="H80" s="23">
        <f>SUM(H81:H93)</f>
        <v>796.62</v>
      </c>
      <c r="I80" s="23">
        <f>SUM(I81:I93)</f>
        <v>214.9</v>
      </c>
      <c r="J80" s="23"/>
      <c r="K80" s="23"/>
      <c r="L80" s="23">
        <f t="shared" ref="L80:P80" si="29">SUM(L81:L93)</f>
        <v>42</v>
      </c>
      <c r="M80" s="23">
        <f t="shared" si="29"/>
        <v>321</v>
      </c>
      <c r="N80" s="27">
        <f t="shared" si="29"/>
        <v>-279</v>
      </c>
      <c r="O80" s="23">
        <f t="shared" si="29"/>
        <v>0</v>
      </c>
      <c r="P80" s="23"/>
      <c r="Q80" s="23">
        <f t="shared" ref="Q80:Y80" si="30">SUM(Q81:Q93)</f>
        <v>4172</v>
      </c>
      <c r="R80" s="23">
        <f t="shared" si="30"/>
        <v>2718</v>
      </c>
      <c r="S80" s="51"/>
      <c r="T80" s="23"/>
      <c r="U80" s="27">
        <f t="shared" si="30"/>
        <v>801.6</v>
      </c>
      <c r="V80" s="27">
        <f t="shared" si="30"/>
        <v>801</v>
      </c>
      <c r="W80" s="27">
        <f t="shared" si="30"/>
        <v>480.6</v>
      </c>
      <c r="X80" s="27">
        <f t="shared" si="30"/>
        <v>477</v>
      </c>
      <c r="Y80" s="27">
        <f t="shared" si="30"/>
        <v>198</v>
      </c>
      <c r="Z80" s="57"/>
    </row>
    <row r="81" s="1" customFormat="1" ht="51" customHeight="1" spans="1:26">
      <c r="A81" s="32">
        <f>COUNT($A$1:A80)+1</f>
        <v>70</v>
      </c>
      <c r="B81" s="28" t="s">
        <v>35</v>
      </c>
      <c r="C81" s="28" t="s">
        <v>190</v>
      </c>
      <c r="D81" s="28" t="s">
        <v>191</v>
      </c>
      <c r="E81" s="28" t="s">
        <v>192</v>
      </c>
      <c r="F81" s="28">
        <v>4000</v>
      </c>
      <c r="G81" s="28">
        <v>4</v>
      </c>
      <c r="H81" s="30"/>
      <c r="I81" s="30"/>
      <c r="J81" s="42"/>
      <c r="K81" s="30"/>
      <c r="L81" s="41"/>
      <c r="M81" s="41"/>
      <c r="N81" s="30"/>
      <c r="O81" s="41"/>
      <c r="P81" s="28"/>
      <c r="Q81" s="28" t="s">
        <v>44</v>
      </c>
      <c r="R81" s="28" t="s">
        <v>44</v>
      </c>
      <c r="S81" s="53" t="s">
        <v>44</v>
      </c>
      <c r="T81" s="53" t="s">
        <v>44</v>
      </c>
      <c r="U81" s="30">
        <v>80</v>
      </c>
      <c r="V81" s="55">
        <v>80</v>
      </c>
      <c r="W81" s="55">
        <f>V81*0.6</f>
        <v>48</v>
      </c>
      <c r="X81" s="30">
        <v>48</v>
      </c>
      <c r="Y81" s="30">
        <f t="shared" ref="Y81:Y93" si="31">X81+N81</f>
        <v>48</v>
      </c>
      <c r="Z81" s="58" t="s">
        <v>180</v>
      </c>
    </row>
    <row r="82" s="1" customFormat="1" ht="51" customHeight="1" spans="1:26">
      <c r="A82" s="32">
        <f>COUNT($A$1:A81)+1</f>
        <v>71</v>
      </c>
      <c r="B82" s="28" t="s">
        <v>35</v>
      </c>
      <c r="C82" s="28" t="s">
        <v>190</v>
      </c>
      <c r="D82" s="28"/>
      <c r="E82" s="28" t="s">
        <v>193</v>
      </c>
      <c r="F82" s="28"/>
      <c r="G82" s="28"/>
      <c r="H82" s="30"/>
      <c r="I82" s="30"/>
      <c r="J82" s="42"/>
      <c r="K82" s="30"/>
      <c r="L82" s="41"/>
      <c r="M82" s="41"/>
      <c r="N82" s="30"/>
      <c r="O82" s="41"/>
      <c r="P82" s="28"/>
      <c r="Q82" s="28">
        <v>300</v>
      </c>
      <c r="R82" s="28">
        <v>180</v>
      </c>
      <c r="S82" s="53">
        <f>R82/Q82</f>
        <v>0.6</v>
      </c>
      <c r="T82" s="54">
        <v>0.2</v>
      </c>
      <c r="U82" s="30">
        <f>T82*R82</f>
        <v>36</v>
      </c>
      <c r="V82" s="55">
        <v>36</v>
      </c>
      <c r="W82" s="55">
        <f>V82*0.6</f>
        <v>21.6</v>
      </c>
      <c r="X82" s="30">
        <v>21</v>
      </c>
      <c r="Y82" s="30">
        <f t="shared" si="31"/>
        <v>21</v>
      </c>
      <c r="Z82" s="58"/>
    </row>
    <row r="83" s="1" customFormat="1" ht="51" customHeight="1" spans="1:26">
      <c r="A83" s="32">
        <f>COUNT($A$1:A82)+1</f>
        <v>72</v>
      </c>
      <c r="B83" s="28" t="s">
        <v>35</v>
      </c>
      <c r="C83" s="28" t="s">
        <v>190</v>
      </c>
      <c r="D83" s="28"/>
      <c r="E83" s="28" t="s">
        <v>194</v>
      </c>
      <c r="F83" s="28">
        <v>4000</v>
      </c>
      <c r="G83" s="28">
        <v>4</v>
      </c>
      <c r="H83" s="30"/>
      <c r="I83" s="30"/>
      <c r="J83" s="66"/>
      <c r="K83" s="30"/>
      <c r="L83" s="41"/>
      <c r="M83" s="41"/>
      <c r="N83" s="30"/>
      <c r="O83" s="41"/>
      <c r="P83" s="28"/>
      <c r="Q83" s="28" t="s">
        <v>44</v>
      </c>
      <c r="R83" s="28" t="s">
        <v>44</v>
      </c>
      <c r="S83" s="53" t="s">
        <v>44</v>
      </c>
      <c r="T83" s="53" t="s">
        <v>44</v>
      </c>
      <c r="U83" s="30">
        <v>80</v>
      </c>
      <c r="V83" s="55">
        <v>80</v>
      </c>
      <c r="W83" s="55">
        <f>U83*0.6</f>
        <v>48</v>
      </c>
      <c r="X83" s="30">
        <v>48</v>
      </c>
      <c r="Y83" s="30">
        <f t="shared" si="31"/>
        <v>48</v>
      </c>
      <c r="Z83" s="58" t="s">
        <v>180</v>
      </c>
    </row>
    <row r="84" s="1" customFormat="1" ht="51" customHeight="1" spans="1:26">
      <c r="A84" s="32">
        <f>COUNT($A$1:A83)+1</f>
        <v>73</v>
      </c>
      <c r="B84" s="28" t="s">
        <v>35</v>
      </c>
      <c r="C84" s="28" t="s">
        <v>190</v>
      </c>
      <c r="D84" s="28"/>
      <c r="E84" s="28" t="s">
        <v>195</v>
      </c>
      <c r="F84" s="28"/>
      <c r="G84" s="28"/>
      <c r="H84" s="30"/>
      <c r="I84" s="30"/>
      <c r="J84" s="66"/>
      <c r="K84" s="30"/>
      <c r="L84" s="41"/>
      <c r="M84" s="41"/>
      <c r="N84" s="30"/>
      <c r="O84" s="41"/>
      <c r="P84" s="28"/>
      <c r="Q84" s="28">
        <v>600</v>
      </c>
      <c r="R84" s="28">
        <v>400</v>
      </c>
      <c r="S84" s="53">
        <f>R84/Q84</f>
        <v>0.666666666666667</v>
      </c>
      <c r="T84" s="54">
        <v>0.2</v>
      </c>
      <c r="U84" s="30">
        <f>T84*R84</f>
        <v>80</v>
      </c>
      <c r="V84" s="55">
        <v>80</v>
      </c>
      <c r="W84" s="55">
        <f>V84*0.6</f>
        <v>48</v>
      </c>
      <c r="X84" s="30">
        <v>48</v>
      </c>
      <c r="Y84" s="30">
        <f t="shared" si="31"/>
        <v>48</v>
      </c>
      <c r="Z84" s="58"/>
    </row>
    <row r="85" s="1" customFormat="1" ht="51" customHeight="1" spans="1:26">
      <c r="A85" s="32">
        <f>COUNT($A$1:A84)+1</f>
        <v>74</v>
      </c>
      <c r="B85" s="28" t="s">
        <v>35</v>
      </c>
      <c r="C85" s="28" t="s">
        <v>190</v>
      </c>
      <c r="D85" s="28" t="s">
        <v>196</v>
      </c>
      <c r="E85" s="28" t="s">
        <v>197</v>
      </c>
      <c r="F85" s="28">
        <v>2000</v>
      </c>
      <c r="G85" s="28">
        <v>2</v>
      </c>
      <c r="H85" s="30"/>
      <c r="I85" s="30"/>
      <c r="J85" s="66"/>
      <c r="K85" s="30"/>
      <c r="L85" s="41"/>
      <c r="M85" s="41"/>
      <c r="N85" s="30"/>
      <c r="O85" s="41"/>
      <c r="P85" s="28"/>
      <c r="Q85" s="28" t="s">
        <v>44</v>
      </c>
      <c r="R85" s="28" t="s">
        <v>44</v>
      </c>
      <c r="S85" s="53" t="s">
        <v>44</v>
      </c>
      <c r="T85" s="53" t="s">
        <v>44</v>
      </c>
      <c r="U85" s="30">
        <v>80</v>
      </c>
      <c r="V85" s="55">
        <v>80</v>
      </c>
      <c r="W85" s="55">
        <f>U85*0.6</f>
        <v>48</v>
      </c>
      <c r="X85" s="30">
        <v>48</v>
      </c>
      <c r="Y85" s="30">
        <f t="shared" si="31"/>
        <v>48</v>
      </c>
      <c r="Z85" s="58" t="s">
        <v>180</v>
      </c>
    </row>
    <row r="86" s="1" customFormat="1" ht="51" customHeight="1" spans="1:26">
      <c r="A86" s="32">
        <f>COUNT($A$1:A85)+1</f>
        <v>75</v>
      </c>
      <c r="B86" s="28" t="s">
        <v>35</v>
      </c>
      <c r="C86" s="28" t="s">
        <v>190</v>
      </c>
      <c r="D86" s="28"/>
      <c r="E86" s="28" t="s">
        <v>198</v>
      </c>
      <c r="F86" s="28"/>
      <c r="G86" s="28"/>
      <c r="H86" s="30"/>
      <c r="I86" s="30"/>
      <c r="J86" s="66"/>
      <c r="K86" s="30"/>
      <c r="L86" s="41"/>
      <c r="M86" s="41"/>
      <c r="N86" s="30"/>
      <c r="O86" s="41"/>
      <c r="P86" s="28"/>
      <c r="Q86" s="28">
        <v>400</v>
      </c>
      <c r="R86" s="28">
        <v>300</v>
      </c>
      <c r="S86" s="53">
        <f>R86/Q86</f>
        <v>0.75</v>
      </c>
      <c r="T86" s="54">
        <v>0.2</v>
      </c>
      <c r="U86" s="30">
        <f>T86*R86</f>
        <v>60</v>
      </c>
      <c r="V86" s="55">
        <v>60</v>
      </c>
      <c r="W86" s="55">
        <f>V86*0.6</f>
        <v>36</v>
      </c>
      <c r="X86" s="30">
        <v>36</v>
      </c>
      <c r="Y86" s="30">
        <f t="shared" si="31"/>
        <v>36</v>
      </c>
      <c r="Z86" s="58"/>
    </row>
    <row r="87" s="1" customFormat="1" ht="51" customHeight="1" spans="1:26">
      <c r="A87" s="32">
        <f>COUNT($A$1:A86)+1</f>
        <v>76</v>
      </c>
      <c r="B87" s="28" t="s">
        <v>35</v>
      </c>
      <c r="C87" s="28" t="s">
        <v>190</v>
      </c>
      <c r="D87" s="28" t="s">
        <v>148</v>
      </c>
      <c r="E87" s="28" t="s">
        <v>199</v>
      </c>
      <c r="F87" s="28">
        <v>4000</v>
      </c>
      <c r="G87" s="28">
        <v>4</v>
      </c>
      <c r="H87" s="30"/>
      <c r="I87" s="30"/>
      <c r="J87" s="66"/>
      <c r="K87" s="30"/>
      <c r="L87" s="41"/>
      <c r="M87" s="41"/>
      <c r="N87" s="30"/>
      <c r="O87" s="41"/>
      <c r="P87" s="28"/>
      <c r="Q87" s="28" t="s">
        <v>44</v>
      </c>
      <c r="R87" s="28" t="s">
        <v>44</v>
      </c>
      <c r="S87" s="53" t="s">
        <v>44</v>
      </c>
      <c r="T87" s="53" t="s">
        <v>44</v>
      </c>
      <c r="U87" s="30">
        <v>80</v>
      </c>
      <c r="V87" s="55">
        <v>80</v>
      </c>
      <c r="W87" s="55">
        <f>U87*0.6</f>
        <v>48</v>
      </c>
      <c r="X87" s="30">
        <v>48</v>
      </c>
      <c r="Y87" s="30">
        <f t="shared" si="31"/>
        <v>48</v>
      </c>
      <c r="Z87" s="58" t="s">
        <v>180</v>
      </c>
    </row>
    <row r="88" s="1" customFormat="1" ht="51" customHeight="1" spans="1:26">
      <c r="A88" s="32">
        <f>COUNT($A$1:A87)+1</f>
        <v>77</v>
      </c>
      <c r="B88" s="28" t="s">
        <v>35</v>
      </c>
      <c r="C88" s="28" t="s">
        <v>190</v>
      </c>
      <c r="D88" s="28"/>
      <c r="E88" s="28" t="s">
        <v>200</v>
      </c>
      <c r="F88" s="28"/>
      <c r="G88" s="28"/>
      <c r="H88" s="30"/>
      <c r="I88" s="30"/>
      <c r="J88" s="66"/>
      <c r="K88" s="30"/>
      <c r="L88" s="41"/>
      <c r="M88" s="41"/>
      <c r="N88" s="30"/>
      <c r="O88" s="41"/>
      <c r="P88" s="28"/>
      <c r="Q88" s="28">
        <v>800</v>
      </c>
      <c r="R88" s="28">
        <v>410</v>
      </c>
      <c r="S88" s="53">
        <f>R88/Q88</f>
        <v>0.5125</v>
      </c>
      <c r="T88" s="54">
        <v>0.1</v>
      </c>
      <c r="U88" s="30">
        <f>T88*R88</f>
        <v>41</v>
      </c>
      <c r="V88" s="55">
        <v>41</v>
      </c>
      <c r="W88" s="55">
        <f>V88*0.6</f>
        <v>24.6</v>
      </c>
      <c r="X88" s="30">
        <v>24</v>
      </c>
      <c r="Y88" s="30">
        <f t="shared" si="31"/>
        <v>24</v>
      </c>
      <c r="Z88" s="58"/>
    </row>
    <row r="89" s="1" customFormat="1" ht="51" customHeight="1" spans="1:26">
      <c r="A89" s="32">
        <f>COUNT($A$1:A88)+1</f>
        <v>78</v>
      </c>
      <c r="B89" s="28" t="s">
        <v>35</v>
      </c>
      <c r="C89" s="28" t="s">
        <v>190</v>
      </c>
      <c r="D89" s="28" t="s">
        <v>201</v>
      </c>
      <c r="E89" s="28" t="s">
        <v>202</v>
      </c>
      <c r="F89" s="28">
        <v>2400</v>
      </c>
      <c r="G89" s="28">
        <v>4</v>
      </c>
      <c r="H89" s="30">
        <v>472.63</v>
      </c>
      <c r="I89" s="30">
        <v>0</v>
      </c>
      <c r="J89" s="40">
        <f>I89/H89</f>
        <v>0</v>
      </c>
      <c r="K89" s="30">
        <v>0</v>
      </c>
      <c r="L89" s="41">
        <v>0</v>
      </c>
      <c r="M89" s="41">
        <v>91</v>
      </c>
      <c r="N89" s="30">
        <f t="shared" ref="N89:N93" si="32">L89-M89</f>
        <v>-91</v>
      </c>
      <c r="O89" s="41" t="s">
        <v>39</v>
      </c>
      <c r="P89" s="28" t="s">
        <v>203</v>
      </c>
      <c r="Q89" s="28">
        <v>800</v>
      </c>
      <c r="R89" s="28">
        <v>530</v>
      </c>
      <c r="S89" s="53">
        <f>R89/Q89</f>
        <v>0.6625</v>
      </c>
      <c r="T89" s="54">
        <v>0.2</v>
      </c>
      <c r="U89" s="30">
        <f>T89*R89</f>
        <v>106</v>
      </c>
      <c r="V89" s="55">
        <v>106</v>
      </c>
      <c r="W89" s="55">
        <f>V89*0.6</f>
        <v>63.6</v>
      </c>
      <c r="X89" s="30">
        <v>63</v>
      </c>
      <c r="Y89" s="30">
        <f t="shared" si="31"/>
        <v>-28</v>
      </c>
      <c r="Z89" s="58"/>
    </row>
    <row r="90" s="1" customFormat="1" ht="51" customHeight="1" spans="1:26">
      <c r="A90" s="32">
        <f>COUNT($A$1:A89)+1</f>
        <v>79</v>
      </c>
      <c r="B90" s="28" t="s">
        <v>35</v>
      </c>
      <c r="C90" s="28" t="s">
        <v>190</v>
      </c>
      <c r="D90" s="28" t="s">
        <v>204</v>
      </c>
      <c r="E90" s="28" t="s">
        <v>116</v>
      </c>
      <c r="F90" s="28"/>
      <c r="G90" s="28"/>
      <c r="H90" s="30">
        <v>323.99</v>
      </c>
      <c r="I90" s="30">
        <v>214.9</v>
      </c>
      <c r="J90" s="40">
        <f>I90/H90</f>
        <v>0.663292076915954</v>
      </c>
      <c r="K90" s="30">
        <v>0.2</v>
      </c>
      <c r="L90" s="41">
        <v>42</v>
      </c>
      <c r="M90" s="41">
        <v>60</v>
      </c>
      <c r="N90" s="30">
        <f t="shared" si="32"/>
        <v>-18</v>
      </c>
      <c r="O90" s="41" t="s">
        <v>117</v>
      </c>
      <c r="P90" s="45"/>
      <c r="Q90" s="28">
        <v>342</v>
      </c>
      <c r="R90" s="28">
        <v>308</v>
      </c>
      <c r="S90" s="53">
        <f>R90/Q90</f>
        <v>0.900584795321637</v>
      </c>
      <c r="T90" s="54">
        <v>0.2</v>
      </c>
      <c r="U90" s="30">
        <f>T90*R90</f>
        <v>61.6</v>
      </c>
      <c r="V90" s="55">
        <v>61</v>
      </c>
      <c r="W90" s="55">
        <f>V90*0.6</f>
        <v>36.6</v>
      </c>
      <c r="X90" s="30">
        <v>36</v>
      </c>
      <c r="Y90" s="30">
        <f t="shared" si="31"/>
        <v>18</v>
      </c>
      <c r="Z90" s="58" t="s">
        <v>116</v>
      </c>
    </row>
    <row r="91" s="1" customFormat="1" ht="51" customHeight="1" spans="1:26">
      <c r="A91" s="32">
        <f>COUNT($A$1:A90)+1</f>
        <v>80</v>
      </c>
      <c r="B91" s="28" t="s">
        <v>35</v>
      </c>
      <c r="C91" s="28" t="s">
        <v>190</v>
      </c>
      <c r="D91" s="28" t="s">
        <v>205</v>
      </c>
      <c r="E91" s="28" t="s">
        <v>206</v>
      </c>
      <c r="F91" s="28">
        <v>2000</v>
      </c>
      <c r="G91" s="28">
        <v>2</v>
      </c>
      <c r="H91" s="30">
        <v>0</v>
      </c>
      <c r="I91" s="30">
        <v>0</v>
      </c>
      <c r="J91" s="42"/>
      <c r="K91" s="30">
        <v>0</v>
      </c>
      <c r="L91" s="41">
        <v>0</v>
      </c>
      <c r="M91" s="41">
        <v>50</v>
      </c>
      <c r="N91" s="30">
        <f t="shared" si="32"/>
        <v>-50</v>
      </c>
      <c r="O91" s="41" t="s">
        <v>39</v>
      </c>
      <c r="P91" s="45" t="s">
        <v>59</v>
      </c>
      <c r="Q91" s="28">
        <v>510</v>
      </c>
      <c r="R91" s="28">
        <v>380</v>
      </c>
      <c r="S91" s="53">
        <f>R91/Q91</f>
        <v>0.745098039215686</v>
      </c>
      <c r="T91" s="54">
        <v>0.2</v>
      </c>
      <c r="U91" s="30">
        <f>T91*R91</f>
        <v>76</v>
      </c>
      <c r="V91" s="55">
        <v>76</v>
      </c>
      <c r="W91" s="55">
        <f>V91*0.6</f>
        <v>45.6</v>
      </c>
      <c r="X91" s="30">
        <v>45</v>
      </c>
      <c r="Y91" s="30">
        <f t="shared" si="31"/>
        <v>-5</v>
      </c>
      <c r="Z91" s="58"/>
    </row>
    <row r="92" s="1" customFormat="1" ht="51" customHeight="1" spans="1:26">
      <c r="A92" s="32">
        <f>COUNT($A$1:A91)+1</f>
        <v>81</v>
      </c>
      <c r="B92" s="28" t="s">
        <v>35</v>
      </c>
      <c r="C92" s="28" t="s">
        <v>190</v>
      </c>
      <c r="D92" s="28" t="s">
        <v>207</v>
      </c>
      <c r="E92" s="28" t="s">
        <v>208</v>
      </c>
      <c r="F92" s="28"/>
      <c r="G92" s="28"/>
      <c r="H92" s="30">
        <v>0</v>
      </c>
      <c r="I92" s="30">
        <v>0</v>
      </c>
      <c r="J92" s="42"/>
      <c r="K92" s="30">
        <v>0</v>
      </c>
      <c r="L92" s="41">
        <v>0</v>
      </c>
      <c r="M92" s="41">
        <v>70</v>
      </c>
      <c r="N92" s="30">
        <f t="shared" si="32"/>
        <v>-70</v>
      </c>
      <c r="O92" s="41" t="s">
        <v>39</v>
      </c>
      <c r="P92" s="28" t="s">
        <v>59</v>
      </c>
      <c r="Q92" s="28" t="s">
        <v>44</v>
      </c>
      <c r="R92" s="28" t="s">
        <v>44</v>
      </c>
      <c r="S92" s="53" t="s">
        <v>44</v>
      </c>
      <c r="T92" s="53" t="s">
        <v>44</v>
      </c>
      <c r="U92" s="30" t="s">
        <v>44</v>
      </c>
      <c r="V92" s="55" t="s">
        <v>44</v>
      </c>
      <c r="W92" s="55" t="s">
        <v>44</v>
      </c>
      <c r="X92" s="30">
        <v>0</v>
      </c>
      <c r="Y92" s="30">
        <f t="shared" si="31"/>
        <v>-70</v>
      </c>
      <c r="Z92" s="58"/>
    </row>
    <row r="93" s="1" customFormat="1" ht="51" customHeight="1" spans="1:26">
      <c r="A93" s="32">
        <f>COUNT($A$1:A92)+1</f>
        <v>82</v>
      </c>
      <c r="B93" s="28" t="s">
        <v>35</v>
      </c>
      <c r="C93" s="28" t="s">
        <v>190</v>
      </c>
      <c r="D93" s="28" t="s">
        <v>209</v>
      </c>
      <c r="E93" s="28" t="s">
        <v>210</v>
      </c>
      <c r="F93" s="28">
        <v>2000</v>
      </c>
      <c r="G93" s="28">
        <v>2</v>
      </c>
      <c r="H93" s="30">
        <v>0</v>
      </c>
      <c r="I93" s="30">
        <v>0</v>
      </c>
      <c r="J93" s="42"/>
      <c r="K93" s="30">
        <v>0</v>
      </c>
      <c r="L93" s="41">
        <v>0</v>
      </c>
      <c r="M93" s="41">
        <v>50</v>
      </c>
      <c r="N93" s="30">
        <f t="shared" si="32"/>
        <v>-50</v>
      </c>
      <c r="O93" s="41" t="s">
        <v>39</v>
      </c>
      <c r="P93" s="45" t="s">
        <v>59</v>
      </c>
      <c r="Q93" s="28">
        <v>420</v>
      </c>
      <c r="R93" s="28">
        <v>210</v>
      </c>
      <c r="S93" s="53">
        <f>R93/Q93</f>
        <v>0.5</v>
      </c>
      <c r="T93" s="54">
        <v>0.1</v>
      </c>
      <c r="U93" s="30">
        <f>T93*R93</f>
        <v>21</v>
      </c>
      <c r="V93" s="55">
        <v>21</v>
      </c>
      <c r="W93" s="55">
        <f>V93*0.6</f>
        <v>12.6</v>
      </c>
      <c r="X93" s="30">
        <v>12</v>
      </c>
      <c r="Y93" s="30">
        <f t="shared" si="31"/>
        <v>-38</v>
      </c>
      <c r="Z93" s="58"/>
    </row>
    <row r="94" s="1" customFormat="1" ht="51" customHeight="1" spans="1:26">
      <c r="A94" s="23" t="s">
        <v>211</v>
      </c>
      <c r="B94" s="23"/>
      <c r="C94" s="23"/>
      <c r="D94" s="23"/>
      <c r="E94" s="23"/>
      <c r="F94" s="29">
        <f>F95+F113+F120+F132+F155+F189+F193</f>
        <v>331200</v>
      </c>
      <c r="G94" s="29">
        <f>G95+G113+G120+G132+G155+G189+G193</f>
        <v>492</v>
      </c>
      <c r="H94" s="29">
        <f>H95+H113+H120+H132+H155+H189+H193</f>
        <v>65632.79</v>
      </c>
      <c r="I94" s="29">
        <f>I95+I113+I120+I132+I155+I189+I193</f>
        <v>31061.18</v>
      </c>
      <c r="J94" s="29"/>
      <c r="K94" s="29"/>
      <c r="L94" s="29">
        <f t="shared" ref="L94:P94" si="33">L95+L113+L120+L132+L155+L189+L193</f>
        <v>5293</v>
      </c>
      <c r="M94" s="29">
        <f t="shared" si="33"/>
        <v>8106</v>
      </c>
      <c r="N94" s="27">
        <f t="shared" si="33"/>
        <v>-2813</v>
      </c>
      <c r="O94" s="29" t="e">
        <f t="shared" si="33"/>
        <v>#VALUE!</v>
      </c>
      <c r="P94" s="29"/>
      <c r="Q94" s="29">
        <f t="shared" ref="Q94:Y94" si="34">Q95+Q113+Q120+Q132+Q155+Q189+Q193</f>
        <v>85531.3</v>
      </c>
      <c r="R94" s="29">
        <f t="shared" si="34"/>
        <v>54288.3</v>
      </c>
      <c r="S94" s="51"/>
      <c r="T94" s="29"/>
      <c r="U94" s="27">
        <f t="shared" si="34"/>
        <v>11475.46</v>
      </c>
      <c r="V94" s="27">
        <f t="shared" si="34"/>
        <v>11468</v>
      </c>
      <c r="W94" s="27">
        <f t="shared" si="34"/>
        <v>6880.8</v>
      </c>
      <c r="X94" s="27">
        <f t="shared" si="34"/>
        <v>6870</v>
      </c>
      <c r="Y94" s="27">
        <f t="shared" si="34"/>
        <v>4057</v>
      </c>
      <c r="Z94" s="58"/>
    </row>
    <row r="95" s="5" customFormat="1" ht="30" hidden="1" customHeight="1" spans="1:26">
      <c r="A95" s="23" t="s">
        <v>212</v>
      </c>
      <c r="B95" s="23"/>
      <c r="C95" s="23"/>
      <c r="D95" s="23"/>
      <c r="E95" s="28" t="s">
        <v>34</v>
      </c>
      <c r="F95" s="29">
        <f>SUM(F96:F112)</f>
        <v>42400</v>
      </c>
      <c r="G95" s="29">
        <f>SUM(G96:G112)</f>
        <v>67</v>
      </c>
      <c r="H95" s="29">
        <f>SUM(H96:H112)</f>
        <v>8368.43</v>
      </c>
      <c r="I95" s="29">
        <f>SUM(I96:I112)</f>
        <v>4876.96</v>
      </c>
      <c r="J95" s="29"/>
      <c r="K95" s="29"/>
      <c r="L95" s="29">
        <f t="shared" ref="L95:P95" si="35">SUM(L96:L112)</f>
        <v>893</v>
      </c>
      <c r="M95" s="29">
        <f t="shared" si="35"/>
        <v>1382</v>
      </c>
      <c r="N95" s="27">
        <f t="shared" si="35"/>
        <v>-489</v>
      </c>
      <c r="O95" s="29">
        <f t="shared" si="35"/>
        <v>0</v>
      </c>
      <c r="P95" s="29"/>
      <c r="Q95" s="29">
        <f t="shared" ref="Q95:Y95" si="36">SUM(Q96:Q112)</f>
        <v>15350.1</v>
      </c>
      <c r="R95" s="29">
        <f t="shared" si="36"/>
        <v>9747</v>
      </c>
      <c r="S95" s="51"/>
      <c r="T95" s="29"/>
      <c r="U95" s="27">
        <f t="shared" si="36"/>
        <v>2109.4</v>
      </c>
      <c r="V95" s="27">
        <f t="shared" si="36"/>
        <v>2107</v>
      </c>
      <c r="W95" s="27">
        <f t="shared" si="36"/>
        <v>1264.2</v>
      </c>
      <c r="X95" s="27">
        <f t="shared" si="36"/>
        <v>1262</v>
      </c>
      <c r="Y95" s="27">
        <f t="shared" si="36"/>
        <v>773</v>
      </c>
      <c r="Z95" s="70"/>
    </row>
    <row r="96" s="1" customFormat="1" ht="68" customHeight="1" spans="1:26">
      <c r="A96" s="32">
        <f>COUNT($A$1:A94)+1</f>
        <v>83</v>
      </c>
      <c r="B96" s="28" t="s">
        <v>213</v>
      </c>
      <c r="C96" s="28" t="s">
        <v>214</v>
      </c>
      <c r="D96" s="28" t="s">
        <v>215</v>
      </c>
      <c r="E96" s="28" t="s">
        <v>216</v>
      </c>
      <c r="F96" s="62">
        <v>5400</v>
      </c>
      <c r="G96" s="62">
        <v>8</v>
      </c>
      <c r="H96" s="30">
        <v>938.44</v>
      </c>
      <c r="I96" s="30">
        <v>447.74</v>
      </c>
      <c r="J96" s="40">
        <f>I96/H96</f>
        <v>0.477110950087379</v>
      </c>
      <c r="K96" s="30">
        <v>0.1</v>
      </c>
      <c r="L96" s="41">
        <v>44</v>
      </c>
      <c r="M96" s="41">
        <v>164</v>
      </c>
      <c r="N96" s="30">
        <f t="shared" ref="N96:N104" si="37">L96-M96</f>
        <v>-120</v>
      </c>
      <c r="O96" s="41" t="s">
        <v>39</v>
      </c>
      <c r="P96" s="28" t="s">
        <v>217</v>
      </c>
      <c r="Q96" s="28">
        <v>1200</v>
      </c>
      <c r="R96" s="28">
        <v>744</v>
      </c>
      <c r="S96" s="53">
        <f>R96/Q96</f>
        <v>0.62</v>
      </c>
      <c r="T96" s="54">
        <v>0.2</v>
      </c>
      <c r="U96" s="30">
        <f>T96*R96</f>
        <v>148.8</v>
      </c>
      <c r="V96" s="55">
        <v>148</v>
      </c>
      <c r="W96" s="55">
        <f>V96*0.6</f>
        <v>88.8</v>
      </c>
      <c r="X96" s="30">
        <v>88</v>
      </c>
      <c r="Y96" s="30">
        <f t="shared" ref="Y96:Y112" si="38">X96+N96</f>
        <v>-32</v>
      </c>
      <c r="Z96" s="58"/>
    </row>
    <row r="97" s="1" customFormat="1" ht="51" customHeight="1" spans="1:26">
      <c r="A97" s="32">
        <f>COUNT($A$1:A96)+1</f>
        <v>84</v>
      </c>
      <c r="B97" s="28" t="s">
        <v>213</v>
      </c>
      <c r="C97" s="28" t="s">
        <v>214</v>
      </c>
      <c r="D97" s="28"/>
      <c r="E97" s="28" t="s">
        <v>218</v>
      </c>
      <c r="F97" s="62">
        <v>7200</v>
      </c>
      <c r="G97" s="62">
        <v>12</v>
      </c>
      <c r="H97" s="30">
        <v>1884.45</v>
      </c>
      <c r="I97" s="30">
        <v>991.4</v>
      </c>
      <c r="J97" s="40">
        <f>I97/H97</f>
        <v>0.526095147125156</v>
      </c>
      <c r="K97" s="30">
        <v>0.1</v>
      </c>
      <c r="L97" s="41">
        <v>99</v>
      </c>
      <c r="M97" s="41">
        <v>174</v>
      </c>
      <c r="N97" s="30">
        <f t="shared" si="37"/>
        <v>-75</v>
      </c>
      <c r="O97" s="41" t="s">
        <v>39</v>
      </c>
      <c r="P97" s="28"/>
      <c r="Q97" s="28">
        <v>2200</v>
      </c>
      <c r="R97" s="28">
        <v>1232</v>
      </c>
      <c r="S97" s="53">
        <f>R97/Q97</f>
        <v>0.56</v>
      </c>
      <c r="T97" s="54">
        <v>0.2</v>
      </c>
      <c r="U97" s="30">
        <f>T97*R97</f>
        <v>246.4</v>
      </c>
      <c r="V97" s="55">
        <v>246</v>
      </c>
      <c r="W97" s="55">
        <f>V97*0.6</f>
        <v>147.6</v>
      </c>
      <c r="X97" s="30">
        <v>147</v>
      </c>
      <c r="Y97" s="30">
        <f t="shared" si="38"/>
        <v>72</v>
      </c>
      <c r="Z97" s="58"/>
    </row>
    <row r="98" s="1" customFormat="1" ht="51" customHeight="1" spans="1:26">
      <c r="A98" s="32">
        <f>COUNT($A$1:A97)+1</f>
        <v>85</v>
      </c>
      <c r="B98" s="28" t="s">
        <v>213</v>
      </c>
      <c r="C98" s="28" t="s">
        <v>214</v>
      </c>
      <c r="D98" s="28" t="s">
        <v>219</v>
      </c>
      <c r="E98" s="28" t="s">
        <v>220</v>
      </c>
      <c r="F98" s="62">
        <v>4800</v>
      </c>
      <c r="G98" s="62">
        <v>8</v>
      </c>
      <c r="H98" s="30">
        <v>1952.61</v>
      </c>
      <c r="I98" s="30">
        <v>1265.86</v>
      </c>
      <c r="J98" s="40">
        <f>I98/H98</f>
        <v>0.648291261439816</v>
      </c>
      <c r="K98" s="30">
        <v>0.2</v>
      </c>
      <c r="L98" s="41">
        <v>253</v>
      </c>
      <c r="M98" s="41">
        <v>280</v>
      </c>
      <c r="N98" s="30">
        <f t="shared" si="37"/>
        <v>-27</v>
      </c>
      <c r="O98" s="41" t="s">
        <v>39</v>
      </c>
      <c r="P98" s="28"/>
      <c r="Q98" s="28">
        <v>2300</v>
      </c>
      <c r="R98" s="28">
        <v>1400</v>
      </c>
      <c r="S98" s="53">
        <f>R98/Q98</f>
        <v>0.608695652173913</v>
      </c>
      <c r="T98" s="54">
        <v>0.2</v>
      </c>
      <c r="U98" s="30">
        <f>T98*R98</f>
        <v>280</v>
      </c>
      <c r="V98" s="55">
        <v>280</v>
      </c>
      <c r="W98" s="55">
        <f>V98*0.6</f>
        <v>168</v>
      </c>
      <c r="X98" s="30">
        <v>168</v>
      </c>
      <c r="Y98" s="30">
        <f t="shared" si="38"/>
        <v>141</v>
      </c>
      <c r="Z98" s="58"/>
    </row>
    <row r="99" s="1" customFormat="1" ht="51" customHeight="1" spans="1:26">
      <c r="A99" s="32">
        <f>COUNT($A$1:A98)+1</f>
        <v>86</v>
      </c>
      <c r="B99" s="28" t="s">
        <v>213</v>
      </c>
      <c r="C99" s="28" t="s">
        <v>214</v>
      </c>
      <c r="D99" s="28" t="s">
        <v>221</v>
      </c>
      <c r="E99" s="28" t="s">
        <v>222</v>
      </c>
      <c r="F99" s="28"/>
      <c r="G99" s="28"/>
      <c r="H99" s="30">
        <v>0</v>
      </c>
      <c r="I99" s="30">
        <v>0</v>
      </c>
      <c r="J99" s="42"/>
      <c r="K99" s="30">
        <v>0</v>
      </c>
      <c r="L99" s="41">
        <v>0</v>
      </c>
      <c r="M99" s="41">
        <v>120</v>
      </c>
      <c r="N99" s="30">
        <f t="shared" si="37"/>
        <v>-120</v>
      </c>
      <c r="O99" s="41" t="s">
        <v>39</v>
      </c>
      <c r="P99" s="28" t="s">
        <v>59</v>
      </c>
      <c r="Q99" s="28" t="s">
        <v>44</v>
      </c>
      <c r="R99" s="28" t="s">
        <v>44</v>
      </c>
      <c r="S99" s="53" t="s">
        <v>44</v>
      </c>
      <c r="T99" s="53" t="s">
        <v>44</v>
      </c>
      <c r="U99" s="30" t="s">
        <v>44</v>
      </c>
      <c r="V99" s="55" t="s">
        <v>44</v>
      </c>
      <c r="W99" s="55" t="s">
        <v>44</v>
      </c>
      <c r="X99" s="30">
        <v>0</v>
      </c>
      <c r="Y99" s="30">
        <f t="shared" si="38"/>
        <v>-120</v>
      </c>
      <c r="Z99" s="58"/>
    </row>
    <row r="100" s="1" customFormat="1" ht="51" customHeight="1" spans="1:26">
      <c r="A100" s="32">
        <f>COUNT($A$1:A99)+1</f>
        <v>87</v>
      </c>
      <c r="B100" s="28" t="s">
        <v>213</v>
      </c>
      <c r="C100" s="28" t="s">
        <v>214</v>
      </c>
      <c r="D100" s="28"/>
      <c r="E100" s="28" t="s">
        <v>223</v>
      </c>
      <c r="F100" s="62">
        <v>1200</v>
      </c>
      <c r="G100" s="62">
        <v>2</v>
      </c>
      <c r="H100" s="30">
        <v>0</v>
      </c>
      <c r="I100" s="30">
        <v>0</v>
      </c>
      <c r="J100" s="42"/>
      <c r="K100" s="30">
        <v>0</v>
      </c>
      <c r="L100" s="41">
        <v>0</v>
      </c>
      <c r="M100" s="41">
        <v>40</v>
      </c>
      <c r="N100" s="30">
        <f t="shared" si="37"/>
        <v>-40</v>
      </c>
      <c r="O100" s="41" t="s">
        <v>39</v>
      </c>
      <c r="P100" s="28" t="s">
        <v>59</v>
      </c>
      <c r="Q100" s="28">
        <v>750</v>
      </c>
      <c r="R100" s="28">
        <v>553</v>
      </c>
      <c r="S100" s="53">
        <f>R100/Q100</f>
        <v>0.737333333333333</v>
      </c>
      <c r="T100" s="54">
        <v>0.2</v>
      </c>
      <c r="U100" s="30">
        <f>T100*R100</f>
        <v>110.6</v>
      </c>
      <c r="V100" s="55">
        <v>110</v>
      </c>
      <c r="W100" s="55">
        <f>V100*0.6</f>
        <v>66</v>
      </c>
      <c r="X100" s="30">
        <v>66</v>
      </c>
      <c r="Y100" s="30">
        <f t="shared" si="38"/>
        <v>26</v>
      </c>
      <c r="Z100" s="58"/>
    </row>
    <row r="101" s="1" customFormat="1" ht="51" customHeight="1" spans="1:26">
      <c r="A101" s="32">
        <f>COUNT($A$1:A100)+1</f>
        <v>88</v>
      </c>
      <c r="B101" s="28" t="s">
        <v>213</v>
      </c>
      <c r="C101" s="28" t="s">
        <v>214</v>
      </c>
      <c r="D101" s="28" t="s">
        <v>224</v>
      </c>
      <c r="E101" s="28" t="s">
        <v>225</v>
      </c>
      <c r="F101" s="62">
        <v>5400</v>
      </c>
      <c r="G101" s="63">
        <v>9</v>
      </c>
      <c r="H101" s="30">
        <v>3241.81</v>
      </c>
      <c r="I101" s="30">
        <v>2033.53</v>
      </c>
      <c r="J101" s="40">
        <f>I101/H101</f>
        <v>0.627282289831915</v>
      </c>
      <c r="K101" s="30">
        <v>0.2</v>
      </c>
      <c r="L101" s="41">
        <v>406</v>
      </c>
      <c r="M101" s="41">
        <v>320</v>
      </c>
      <c r="N101" s="30">
        <f t="shared" si="37"/>
        <v>86</v>
      </c>
      <c r="O101" s="41" t="s">
        <v>39</v>
      </c>
      <c r="P101" s="28"/>
      <c r="Q101" s="28">
        <v>3400</v>
      </c>
      <c r="R101" s="28">
        <v>2210</v>
      </c>
      <c r="S101" s="53">
        <f>R101/Q101</f>
        <v>0.65</v>
      </c>
      <c r="T101" s="54">
        <v>0.2</v>
      </c>
      <c r="U101" s="30">
        <f>T101*R101</f>
        <v>442</v>
      </c>
      <c r="V101" s="55">
        <v>442</v>
      </c>
      <c r="W101" s="55">
        <f>V101*0.6</f>
        <v>265.2</v>
      </c>
      <c r="X101" s="30">
        <v>265</v>
      </c>
      <c r="Y101" s="30">
        <f t="shared" si="38"/>
        <v>351</v>
      </c>
      <c r="Z101" s="58"/>
    </row>
    <row r="102" s="1" customFormat="1" ht="51" customHeight="1" spans="1:26">
      <c r="A102" s="32">
        <f>COUNT($A$1:A101)+1</f>
        <v>89</v>
      </c>
      <c r="B102" s="28" t="s">
        <v>213</v>
      </c>
      <c r="C102" s="28" t="s">
        <v>214</v>
      </c>
      <c r="D102" s="28"/>
      <c r="E102" s="28" t="s">
        <v>226</v>
      </c>
      <c r="F102" s="28">
        <v>2000</v>
      </c>
      <c r="G102" s="28">
        <v>2</v>
      </c>
      <c r="H102" s="30"/>
      <c r="I102" s="30"/>
      <c r="J102" s="42"/>
      <c r="K102" s="30"/>
      <c r="L102" s="41"/>
      <c r="M102" s="41"/>
      <c r="N102" s="30"/>
      <c r="O102" s="41"/>
      <c r="P102" s="28"/>
      <c r="Q102" s="28" t="s">
        <v>44</v>
      </c>
      <c r="R102" s="28" t="s">
        <v>44</v>
      </c>
      <c r="S102" s="53" t="s">
        <v>44</v>
      </c>
      <c r="T102" s="53" t="s">
        <v>44</v>
      </c>
      <c r="U102" s="30">
        <v>80</v>
      </c>
      <c r="V102" s="55">
        <v>80</v>
      </c>
      <c r="W102" s="55">
        <f>V102*0.6</f>
        <v>48</v>
      </c>
      <c r="X102" s="30">
        <v>48</v>
      </c>
      <c r="Y102" s="30">
        <f t="shared" si="38"/>
        <v>48</v>
      </c>
      <c r="Z102" s="58" t="s">
        <v>180</v>
      </c>
    </row>
    <row r="103" s="1" customFormat="1" ht="51" customHeight="1" spans="1:26">
      <c r="A103" s="32">
        <f>COUNT($A$1:A102)+1</f>
        <v>90</v>
      </c>
      <c r="B103" s="28" t="s">
        <v>213</v>
      </c>
      <c r="C103" s="28" t="s">
        <v>214</v>
      </c>
      <c r="D103" s="28" t="s">
        <v>227</v>
      </c>
      <c r="E103" s="28" t="s">
        <v>228</v>
      </c>
      <c r="F103" s="62"/>
      <c r="G103" s="62"/>
      <c r="H103" s="30"/>
      <c r="I103" s="30"/>
      <c r="J103" s="42"/>
      <c r="K103" s="30"/>
      <c r="L103" s="41">
        <v>0</v>
      </c>
      <c r="M103" s="41">
        <v>80</v>
      </c>
      <c r="N103" s="30">
        <f>L103-M103</f>
        <v>-80</v>
      </c>
      <c r="O103" s="41" t="s">
        <v>42</v>
      </c>
      <c r="P103" s="28" t="s">
        <v>59</v>
      </c>
      <c r="Q103" s="28" t="s">
        <v>44</v>
      </c>
      <c r="R103" s="28" t="s">
        <v>44</v>
      </c>
      <c r="S103" s="53" t="s">
        <v>44</v>
      </c>
      <c r="T103" s="53" t="s">
        <v>44</v>
      </c>
      <c r="U103" s="30" t="s">
        <v>44</v>
      </c>
      <c r="V103" s="55" t="s">
        <v>44</v>
      </c>
      <c r="W103" s="55" t="s">
        <v>44</v>
      </c>
      <c r="X103" s="30">
        <v>0</v>
      </c>
      <c r="Y103" s="30">
        <f t="shared" si="38"/>
        <v>-80</v>
      </c>
      <c r="Z103" s="58"/>
    </row>
    <row r="104" s="1" customFormat="1" ht="51" customHeight="1" spans="1:26">
      <c r="A104" s="32">
        <f>COUNT($A$1:A103)+1</f>
        <v>91</v>
      </c>
      <c r="B104" s="28" t="s">
        <v>213</v>
      </c>
      <c r="C104" s="28" t="s">
        <v>214</v>
      </c>
      <c r="D104" s="28"/>
      <c r="E104" s="28" t="s">
        <v>229</v>
      </c>
      <c r="F104" s="62">
        <v>5600</v>
      </c>
      <c r="G104" s="62">
        <v>8</v>
      </c>
      <c r="H104" s="30"/>
      <c r="I104" s="30"/>
      <c r="J104" s="42"/>
      <c r="K104" s="30"/>
      <c r="L104" s="41"/>
      <c r="M104" s="41"/>
      <c r="N104" s="30"/>
      <c r="O104" s="41"/>
      <c r="P104" s="28"/>
      <c r="Q104" s="28">
        <v>1561.1</v>
      </c>
      <c r="R104" s="28">
        <v>1050</v>
      </c>
      <c r="S104" s="53">
        <f>R104/Q104</f>
        <v>0.672602651976171</v>
      </c>
      <c r="T104" s="54">
        <v>0.2</v>
      </c>
      <c r="U104" s="30">
        <f>T104*R104</f>
        <v>210</v>
      </c>
      <c r="V104" s="55">
        <v>210</v>
      </c>
      <c r="W104" s="55">
        <f>V104*0.6</f>
        <v>126</v>
      </c>
      <c r="X104" s="30">
        <v>126</v>
      </c>
      <c r="Y104" s="30">
        <f t="shared" si="38"/>
        <v>126</v>
      </c>
      <c r="Z104" s="58"/>
    </row>
    <row r="105" s="1" customFormat="1" ht="51" customHeight="1" spans="1:26">
      <c r="A105" s="32">
        <f>COUNT($A$1:A104)+1</f>
        <v>92</v>
      </c>
      <c r="B105" s="28" t="s">
        <v>213</v>
      </c>
      <c r="C105" s="28" t="s">
        <v>214</v>
      </c>
      <c r="D105" s="28" t="s">
        <v>230</v>
      </c>
      <c r="E105" s="28" t="s">
        <v>231</v>
      </c>
      <c r="F105" s="62"/>
      <c r="G105" s="62"/>
      <c r="H105" s="30"/>
      <c r="I105" s="30"/>
      <c r="J105" s="42"/>
      <c r="K105" s="30"/>
      <c r="L105" s="41">
        <v>0</v>
      </c>
      <c r="M105" s="41">
        <v>80</v>
      </c>
      <c r="N105" s="30">
        <f>L105-M105</f>
        <v>-80</v>
      </c>
      <c r="O105" s="41" t="s">
        <v>42</v>
      </c>
      <c r="P105" s="28" t="s">
        <v>59</v>
      </c>
      <c r="Q105" s="28" t="s">
        <v>44</v>
      </c>
      <c r="R105" s="28" t="s">
        <v>44</v>
      </c>
      <c r="S105" s="53" t="s">
        <v>44</v>
      </c>
      <c r="T105" s="53" t="s">
        <v>44</v>
      </c>
      <c r="U105" s="30" t="s">
        <v>44</v>
      </c>
      <c r="V105" s="55" t="s">
        <v>44</v>
      </c>
      <c r="W105" s="55" t="s">
        <v>44</v>
      </c>
      <c r="X105" s="30">
        <v>0</v>
      </c>
      <c r="Y105" s="30">
        <f t="shared" si="38"/>
        <v>-80</v>
      </c>
      <c r="Z105" s="58"/>
    </row>
    <row r="106" s="1" customFormat="1" ht="51" customHeight="1" spans="1:26">
      <c r="A106" s="32">
        <f>COUNT($A$1:A105)+1</f>
        <v>93</v>
      </c>
      <c r="B106" s="28" t="s">
        <v>213</v>
      </c>
      <c r="C106" s="28" t="s">
        <v>214</v>
      </c>
      <c r="D106" s="28"/>
      <c r="E106" s="28" t="s">
        <v>232</v>
      </c>
      <c r="F106" s="62">
        <v>1200</v>
      </c>
      <c r="G106" s="62">
        <v>2</v>
      </c>
      <c r="H106" s="30"/>
      <c r="I106" s="30"/>
      <c r="J106" s="42"/>
      <c r="K106" s="30"/>
      <c r="L106" s="41"/>
      <c r="M106" s="41"/>
      <c r="N106" s="30"/>
      <c r="O106" s="41"/>
      <c r="P106" s="28"/>
      <c r="Q106" s="28">
        <v>650</v>
      </c>
      <c r="R106" s="28">
        <v>528</v>
      </c>
      <c r="S106" s="53">
        <f>R106/Q106</f>
        <v>0.812307692307692</v>
      </c>
      <c r="T106" s="54">
        <v>0.2</v>
      </c>
      <c r="U106" s="30">
        <f>T106*R106</f>
        <v>105.6</v>
      </c>
      <c r="V106" s="55">
        <v>105</v>
      </c>
      <c r="W106" s="55">
        <f>V106*0.6</f>
        <v>63</v>
      </c>
      <c r="X106" s="30">
        <v>63</v>
      </c>
      <c r="Y106" s="30">
        <f t="shared" si="38"/>
        <v>63</v>
      </c>
      <c r="Z106" s="58"/>
    </row>
    <row r="107" s="1" customFormat="1" ht="51" customHeight="1" spans="1:26">
      <c r="A107" s="32">
        <f>COUNT($A$1:A106)+1</f>
        <v>94</v>
      </c>
      <c r="B107" s="28" t="s">
        <v>213</v>
      </c>
      <c r="C107" s="28" t="s">
        <v>214</v>
      </c>
      <c r="D107" s="28" t="s">
        <v>233</v>
      </c>
      <c r="E107" s="28" t="s">
        <v>234</v>
      </c>
      <c r="F107" s="28"/>
      <c r="G107" s="28"/>
      <c r="H107" s="30"/>
      <c r="I107" s="30"/>
      <c r="J107" s="42"/>
      <c r="K107" s="30"/>
      <c r="L107" s="41">
        <v>80</v>
      </c>
      <c r="M107" s="41">
        <v>80</v>
      </c>
      <c r="N107" s="30">
        <f>L107-M107</f>
        <v>0</v>
      </c>
      <c r="O107" s="41" t="s">
        <v>42</v>
      </c>
      <c r="P107" s="62" t="s">
        <v>235</v>
      </c>
      <c r="Q107" s="28" t="s">
        <v>44</v>
      </c>
      <c r="R107" s="28" t="s">
        <v>44</v>
      </c>
      <c r="S107" s="53" t="s">
        <v>44</v>
      </c>
      <c r="T107" s="53" t="s">
        <v>44</v>
      </c>
      <c r="U107" s="30" t="s">
        <v>44</v>
      </c>
      <c r="V107" s="55" t="s">
        <v>44</v>
      </c>
      <c r="W107" s="55" t="s">
        <v>44</v>
      </c>
      <c r="X107" s="30">
        <v>0</v>
      </c>
      <c r="Y107" s="30">
        <f t="shared" si="38"/>
        <v>0</v>
      </c>
      <c r="Z107" s="58"/>
    </row>
    <row r="108" s="1" customFormat="1" ht="51" customHeight="1" spans="1:26">
      <c r="A108" s="32">
        <f>COUNT($A$1:A107)+1</f>
        <v>95</v>
      </c>
      <c r="B108" s="28" t="s">
        <v>213</v>
      </c>
      <c r="C108" s="28" t="s">
        <v>214</v>
      </c>
      <c r="D108" s="28"/>
      <c r="E108" s="28" t="s">
        <v>236</v>
      </c>
      <c r="F108" s="28">
        <v>1200</v>
      </c>
      <c r="G108" s="28">
        <v>2</v>
      </c>
      <c r="H108" s="30"/>
      <c r="I108" s="30"/>
      <c r="J108" s="42"/>
      <c r="K108" s="30"/>
      <c r="L108" s="41"/>
      <c r="M108" s="41"/>
      <c r="N108" s="30"/>
      <c r="O108" s="41"/>
      <c r="P108" s="62"/>
      <c r="Q108" s="28">
        <v>672</v>
      </c>
      <c r="R108" s="28">
        <v>450</v>
      </c>
      <c r="S108" s="53">
        <f>R108/Q108</f>
        <v>0.669642857142857</v>
      </c>
      <c r="T108" s="54">
        <v>0.2</v>
      </c>
      <c r="U108" s="30">
        <f>T108*R108</f>
        <v>90</v>
      </c>
      <c r="V108" s="55">
        <v>90</v>
      </c>
      <c r="W108" s="55">
        <f>V108*0.6</f>
        <v>54</v>
      </c>
      <c r="X108" s="30">
        <v>54</v>
      </c>
      <c r="Y108" s="30">
        <f t="shared" si="38"/>
        <v>54</v>
      </c>
      <c r="Z108" s="58"/>
    </row>
    <row r="109" s="1" customFormat="1" ht="51" customHeight="1" spans="1:26">
      <c r="A109" s="32">
        <f>COUNT($A$1:A108)+1</f>
        <v>96</v>
      </c>
      <c r="B109" s="28" t="s">
        <v>213</v>
      </c>
      <c r="C109" s="28" t="s">
        <v>214</v>
      </c>
      <c r="D109" s="28" t="s">
        <v>237</v>
      </c>
      <c r="E109" s="28" t="s">
        <v>238</v>
      </c>
      <c r="F109" s="28">
        <v>1200</v>
      </c>
      <c r="G109" s="28">
        <v>2</v>
      </c>
      <c r="H109" s="30">
        <v>237.23</v>
      </c>
      <c r="I109" s="30">
        <v>80.43</v>
      </c>
      <c r="J109" s="40">
        <f>I109/H109</f>
        <v>0.33903806432576</v>
      </c>
      <c r="K109" s="30">
        <v>0</v>
      </c>
      <c r="L109" s="41">
        <v>0</v>
      </c>
      <c r="M109" s="41">
        <v>18</v>
      </c>
      <c r="N109" s="30">
        <f>L109-M109</f>
        <v>-18</v>
      </c>
      <c r="O109" s="41" t="s">
        <v>39</v>
      </c>
      <c r="P109" s="62" t="s">
        <v>71</v>
      </c>
      <c r="Q109" s="28">
        <v>967</v>
      </c>
      <c r="R109" s="28">
        <v>580</v>
      </c>
      <c r="S109" s="53">
        <f>R109/Q109</f>
        <v>0.599793174767322</v>
      </c>
      <c r="T109" s="54">
        <v>0.2</v>
      </c>
      <c r="U109" s="30">
        <f>T109*R109</f>
        <v>116</v>
      </c>
      <c r="V109" s="55">
        <v>116</v>
      </c>
      <c r="W109" s="55">
        <f>V109*0.6</f>
        <v>69.6</v>
      </c>
      <c r="X109" s="30">
        <v>69</v>
      </c>
      <c r="Y109" s="30">
        <f t="shared" si="38"/>
        <v>51</v>
      </c>
      <c r="Z109" s="58"/>
    </row>
    <row r="110" s="1" customFormat="1" ht="51" customHeight="1" spans="1:26">
      <c r="A110" s="32">
        <f>COUNT($A$1:A109)+1</f>
        <v>97</v>
      </c>
      <c r="B110" s="28" t="s">
        <v>213</v>
      </c>
      <c r="C110" s="28" t="s">
        <v>214</v>
      </c>
      <c r="D110" s="28" t="s">
        <v>239</v>
      </c>
      <c r="E110" s="28" t="s">
        <v>116</v>
      </c>
      <c r="F110" s="63"/>
      <c r="G110" s="63"/>
      <c r="H110" s="30">
        <v>113.89</v>
      </c>
      <c r="I110" s="30">
        <v>58</v>
      </c>
      <c r="J110" s="40">
        <f>I110/H110</f>
        <v>0.509263324260251</v>
      </c>
      <c r="K110" s="30">
        <v>0.2</v>
      </c>
      <c r="L110" s="41">
        <v>11</v>
      </c>
      <c r="M110" s="41">
        <v>26</v>
      </c>
      <c r="N110" s="30">
        <f>L110-M110</f>
        <v>-15</v>
      </c>
      <c r="O110" s="41" t="s">
        <v>117</v>
      </c>
      <c r="P110" s="28"/>
      <c r="Q110" s="28" t="s">
        <v>44</v>
      </c>
      <c r="R110" s="28" t="s">
        <v>44</v>
      </c>
      <c r="S110" s="53" t="s">
        <v>44</v>
      </c>
      <c r="T110" s="53" t="s">
        <v>44</v>
      </c>
      <c r="U110" s="30" t="s">
        <v>44</v>
      </c>
      <c r="V110" s="55" t="s">
        <v>44</v>
      </c>
      <c r="W110" s="55" t="s">
        <v>44</v>
      </c>
      <c r="X110" s="30">
        <v>0</v>
      </c>
      <c r="Y110" s="30">
        <f t="shared" si="38"/>
        <v>-15</v>
      </c>
      <c r="Z110" s="58" t="s">
        <v>116</v>
      </c>
    </row>
    <row r="111" s="1" customFormat="1" ht="51" customHeight="1" spans="1:26">
      <c r="A111" s="32">
        <f>COUNT($A$1:A110)+1</f>
        <v>98</v>
      </c>
      <c r="B111" s="28" t="s">
        <v>213</v>
      </c>
      <c r="C111" s="28" t="s">
        <v>214</v>
      </c>
      <c r="D111" s="64" t="s">
        <v>240</v>
      </c>
      <c r="E111" s="28" t="s">
        <v>241</v>
      </c>
      <c r="F111" s="62">
        <v>3600</v>
      </c>
      <c r="G111" s="62">
        <v>6</v>
      </c>
      <c r="H111" s="30"/>
      <c r="I111" s="30"/>
      <c r="J111" s="42"/>
      <c r="K111" s="30"/>
      <c r="L111" s="41"/>
      <c r="M111" s="41"/>
      <c r="N111" s="30"/>
      <c r="O111" s="41"/>
      <c r="P111" s="28"/>
      <c r="Q111" s="28" t="s">
        <v>44</v>
      </c>
      <c r="R111" s="28" t="s">
        <v>44</v>
      </c>
      <c r="S111" s="53" t="s">
        <v>44</v>
      </c>
      <c r="T111" s="53" t="s">
        <v>44</v>
      </c>
      <c r="U111" s="30">
        <v>80</v>
      </c>
      <c r="V111" s="55">
        <v>80</v>
      </c>
      <c r="W111" s="55">
        <f>V111*0.6</f>
        <v>48</v>
      </c>
      <c r="X111" s="30">
        <v>48</v>
      </c>
      <c r="Y111" s="30">
        <f t="shared" si="38"/>
        <v>48</v>
      </c>
      <c r="Z111" s="58" t="s">
        <v>180</v>
      </c>
    </row>
    <row r="112" s="1" customFormat="1" ht="51" customHeight="1" spans="1:26">
      <c r="A112" s="32">
        <f>COUNT($A$1:A111)+1</f>
        <v>99</v>
      </c>
      <c r="B112" s="28" t="s">
        <v>213</v>
      </c>
      <c r="C112" s="28" t="s">
        <v>214</v>
      </c>
      <c r="D112" s="64"/>
      <c r="E112" s="28" t="s">
        <v>242</v>
      </c>
      <c r="F112" s="62">
        <v>3600</v>
      </c>
      <c r="G112" s="62">
        <v>6</v>
      </c>
      <c r="H112" s="30"/>
      <c r="I112" s="30"/>
      <c r="J112" s="42"/>
      <c r="K112" s="30"/>
      <c r="L112" s="41"/>
      <c r="M112" s="41"/>
      <c r="N112" s="30"/>
      <c r="O112" s="41"/>
      <c r="P112" s="28"/>
      <c r="Q112" s="28">
        <v>1650</v>
      </c>
      <c r="R112" s="28">
        <v>1000</v>
      </c>
      <c r="S112" s="53">
        <f t="shared" ref="S112:S121" si="39">R112/Q112</f>
        <v>0.606060606060606</v>
      </c>
      <c r="T112" s="54">
        <v>0.2</v>
      </c>
      <c r="U112" s="30">
        <f>T112*R112</f>
        <v>200</v>
      </c>
      <c r="V112" s="55">
        <v>200</v>
      </c>
      <c r="W112" s="55">
        <f>V112*0.6</f>
        <v>120</v>
      </c>
      <c r="X112" s="30">
        <v>120</v>
      </c>
      <c r="Y112" s="30">
        <f t="shared" si="38"/>
        <v>120</v>
      </c>
      <c r="Z112" s="58"/>
    </row>
    <row r="113" s="3" customFormat="1" ht="30" hidden="1" customHeight="1" spans="1:26">
      <c r="A113" s="60" t="s">
        <v>243</v>
      </c>
      <c r="B113" s="61"/>
      <c r="C113" s="61"/>
      <c r="D113" s="61"/>
      <c r="E113" s="28" t="s">
        <v>34</v>
      </c>
      <c r="F113" s="65">
        <f>SUM(F114:F119)</f>
        <v>41100</v>
      </c>
      <c r="G113" s="65">
        <f>SUM(G114:G119)</f>
        <v>57</v>
      </c>
      <c r="H113" s="65">
        <f>SUM(H114:H119)</f>
        <v>11745.59</v>
      </c>
      <c r="I113" s="65">
        <f>SUM(I114:I119)</f>
        <v>7560.04</v>
      </c>
      <c r="J113" s="65"/>
      <c r="K113" s="65"/>
      <c r="L113" s="65">
        <f t="shared" ref="L113:P113" si="40">SUM(L114:L119)</f>
        <v>1412</v>
      </c>
      <c r="M113" s="65">
        <f t="shared" si="40"/>
        <v>1489</v>
      </c>
      <c r="N113" s="67">
        <f t="shared" si="40"/>
        <v>-77</v>
      </c>
      <c r="O113" s="65">
        <f t="shared" si="40"/>
        <v>0</v>
      </c>
      <c r="P113" s="65"/>
      <c r="Q113" s="65">
        <f t="shared" ref="Q113:Y113" si="41">SUM(Q114:Q119)</f>
        <v>15678</v>
      </c>
      <c r="R113" s="65">
        <f t="shared" si="41"/>
        <v>11128.3</v>
      </c>
      <c r="S113" s="68"/>
      <c r="T113" s="65"/>
      <c r="U113" s="67">
        <f t="shared" si="41"/>
        <v>2225.66</v>
      </c>
      <c r="V113" s="67">
        <f t="shared" si="41"/>
        <v>2224</v>
      </c>
      <c r="W113" s="67">
        <f t="shared" si="41"/>
        <v>1334.4</v>
      </c>
      <c r="X113" s="67">
        <f t="shared" si="41"/>
        <v>1333</v>
      </c>
      <c r="Y113" s="67">
        <f t="shared" si="41"/>
        <v>1256</v>
      </c>
      <c r="Z113" s="57"/>
    </row>
    <row r="114" s="1" customFormat="1" ht="51" customHeight="1" spans="1:26">
      <c r="A114" s="32">
        <f>COUNT($A$1:A112)+1</f>
        <v>100</v>
      </c>
      <c r="B114" s="28" t="s">
        <v>213</v>
      </c>
      <c r="C114" s="28" t="s">
        <v>244</v>
      </c>
      <c r="D114" s="28" t="s">
        <v>245</v>
      </c>
      <c r="E114" s="28" t="s">
        <v>246</v>
      </c>
      <c r="F114" s="28">
        <v>14800</v>
      </c>
      <c r="G114" s="28">
        <v>24</v>
      </c>
      <c r="H114" s="30">
        <v>4682.3</v>
      </c>
      <c r="I114" s="30">
        <v>3122.64</v>
      </c>
      <c r="J114" s="40">
        <f>I114/H114</f>
        <v>0.666903017747688</v>
      </c>
      <c r="K114" s="30">
        <v>0.2</v>
      </c>
      <c r="L114" s="41">
        <v>624</v>
      </c>
      <c r="M114" s="41">
        <v>581</v>
      </c>
      <c r="N114" s="30">
        <f t="shared" ref="N114:N119" si="42">L114-M114</f>
        <v>43</v>
      </c>
      <c r="O114" s="41" t="s">
        <v>39</v>
      </c>
      <c r="P114" s="28" t="s">
        <v>247</v>
      </c>
      <c r="Q114" s="41">
        <v>5000</v>
      </c>
      <c r="R114" s="41">
        <v>4000</v>
      </c>
      <c r="S114" s="53">
        <f t="shared" si="39"/>
        <v>0.8</v>
      </c>
      <c r="T114" s="54">
        <v>0.2</v>
      </c>
      <c r="U114" s="30">
        <f t="shared" ref="U114:U119" si="43">T114*R114</f>
        <v>800</v>
      </c>
      <c r="V114" s="55">
        <v>800</v>
      </c>
      <c r="W114" s="55">
        <f t="shared" ref="W114:W119" si="44">V114*0.6</f>
        <v>480</v>
      </c>
      <c r="X114" s="30">
        <v>480</v>
      </c>
      <c r="Y114" s="30">
        <f t="shared" ref="Y114:Y119" si="45">X114+N114</f>
        <v>523</v>
      </c>
      <c r="Z114" s="58"/>
    </row>
    <row r="115" s="1" customFormat="1" ht="51" customHeight="1" spans="1:26">
      <c r="A115" s="32">
        <f>COUNT($A$1:A114)+1</f>
        <v>101</v>
      </c>
      <c r="B115" s="28" t="s">
        <v>213</v>
      </c>
      <c r="C115" s="28" t="s">
        <v>244</v>
      </c>
      <c r="D115" s="63" t="s">
        <v>248</v>
      </c>
      <c r="E115" s="28" t="s">
        <v>249</v>
      </c>
      <c r="F115" s="28">
        <v>14000</v>
      </c>
      <c r="G115" s="28">
        <v>14</v>
      </c>
      <c r="H115" s="30">
        <v>3353.61</v>
      </c>
      <c r="I115" s="30">
        <v>2396.62</v>
      </c>
      <c r="J115" s="40">
        <f>I115/H115</f>
        <v>0.714638851864111</v>
      </c>
      <c r="K115" s="30">
        <v>0.2</v>
      </c>
      <c r="L115" s="41">
        <v>479</v>
      </c>
      <c r="M115" s="41">
        <v>550</v>
      </c>
      <c r="N115" s="30">
        <f t="shared" si="42"/>
        <v>-71</v>
      </c>
      <c r="O115" s="41" t="s">
        <v>39</v>
      </c>
      <c r="P115" s="28"/>
      <c r="Q115" s="41">
        <v>5820</v>
      </c>
      <c r="R115" s="41">
        <v>4000</v>
      </c>
      <c r="S115" s="53">
        <f t="shared" si="39"/>
        <v>0.687285223367698</v>
      </c>
      <c r="T115" s="54">
        <v>0.2</v>
      </c>
      <c r="U115" s="30">
        <f t="shared" si="43"/>
        <v>800</v>
      </c>
      <c r="V115" s="55">
        <v>800</v>
      </c>
      <c r="W115" s="55">
        <f t="shared" si="44"/>
        <v>480</v>
      </c>
      <c r="X115" s="30">
        <v>480</v>
      </c>
      <c r="Y115" s="30">
        <f t="shared" si="45"/>
        <v>409</v>
      </c>
      <c r="Z115" s="58"/>
    </row>
    <row r="116" s="1" customFormat="1" ht="51" customHeight="1" spans="1:26">
      <c r="A116" s="32">
        <f>COUNT($A$1:A115)+1</f>
        <v>102</v>
      </c>
      <c r="B116" s="28" t="s">
        <v>213</v>
      </c>
      <c r="C116" s="28" t="s">
        <v>244</v>
      </c>
      <c r="D116" s="63"/>
      <c r="E116" s="28" t="s">
        <v>250</v>
      </c>
      <c r="F116" s="28">
        <v>3000</v>
      </c>
      <c r="G116" s="28">
        <v>4</v>
      </c>
      <c r="H116" s="30">
        <v>2084.87</v>
      </c>
      <c r="I116" s="30">
        <v>984.76</v>
      </c>
      <c r="J116" s="40">
        <f>I116/H116</f>
        <v>0.472336404667917</v>
      </c>
      <c r="K116" s="30">
        <v>0.1</v>
      </c>
      <c r="L116" s="41">
        <v>98</v>
      </c>
      <c r="M116" s="41">
        <v>168</v>
      </c>
      <c r="N116" s="30">
        <f t="shared" si="42"/>
        <v>-70</v>
      </c>
      <c r="O116" s="41" t="s">
        <v>39</v>
      </c>
      <c r="P116" s="28" t="s">
        <v>251</v>
      </c>
      <c r="Q116" s="41">
        <v>1950</v>
      </c>
      <c r="R116" s="41">
        <v>1093</v>
      </c>
      <c r="S116" s="53">
        <f t="shared" si="39"/>
        <v>0.56051282051282</v>
      </c>
      <c r="T116" s="54">
        <v>0.2</v>
      </c>
      <c r="U116" s="30">
        <f t="shared" si="43"/>
        <v>218.6</v>
      </c>
      <c r="V116" s="55">
        <v>218</v>
      </c>
      <c r="W116" s="55">
        <f t="shared" si="44"/>
        <v>130.8</v>
      </c>
      <c r="X116" s="30">
        <v>130</v>
      </c>
      <c r="Y116" s="30">
        <f t="shared" si="45"/>
        <v>60</v>
      </c>
      <c r="Z116" s="58"/>
    </row>
    <row r="117" s="1" customFormat="1" ht="51" customHeight="1" spans="1:26">
      <c r="A117" s="32">
        <f>COUNT($A$1:A116)+1</f>
        <v>103</v>
      </c>
      <c r="B117" s="28" t="s">
        <v>213</v>
      </c>
      <c r="C117" s="28" t="s">
        <v>244</v>
      </c>
      <c r="D117" s="63" t="s">
        <v>252</v>
      </c>
      <c r="E117" s="28" t="s">
        <v>253</v>
      </c>
      <c r="F117" s="28">
        <v>5700</v>
      </c>
      <c r="G117" s="28">
        <v>9</v>
      </c>
      <c r="H117" s="30">
        <v>1624.81</v>
      </c>
      <c r="I117" s="30">
        <v>1056.02</v>
      </c>
      <c r="J117" s="40">
        <f>I117/H117</f>
        <v>0.649934453874607</v>
      </c>
      <c r="K117" s="30">
        <v>0.2</v>
      </c>
      <c r="L117" s="41">
        <v>211</v>
      </c>
      <c r="M117" s="41">
        <v>78</v>
      </c>
      <c r="N117" s="30">
        <f t="shared" si="42"/>
        <v>133</v>
      </c>
      <c r="O117" s="41" t="s">
        <v>39</v>
      </c>
      <c r="P117" s="28"/>
      <c r="Q117" s="41">
        <v>1900</v>
      </c>
      <c r="R117" s="41">
        <v>1300</v>
      </c>
      <c r="S117" s="53">
        <f t="shared" si="39"/>
        <v>0.684210526315789</v>
      </c>
      <c r="T117" s="54">
        <v>0.2</v>
      </c>
      <c r="U117" s="30">
        <f t="shared" si="43"/>
        <v>260</v>
      </c>
      <c r="V117" s="55">
        <v>260</v>
      </c>
      <c r="W117" s="55">
        <f t="shared" si="44"/>
        <v>156</v>
      </c>
      <c r="X117" s="30">
        <v>156</v>
      </c>
      <c r="Y117" s="30">
        <f t="shared" si="45"/>
        <v>289</v>
      </c>
      <c r="Z117" s="58"/>
    </row>
    <row r="118" s="1" customFormat="1" ht="51" customHeight="1" spans="1:26">
      <c r="A118" s="32">
        <f>COUNT($A$1:A117)+1</f>
        <v>104</v>
      </c>
      <c r="B118" s="28" t="s">
        <v>213</v>
      </c>
      <c r="C118" s="28" t="s">
        <v>244</v>
      </c>
      <c r="D118" s="63" t="s">
        <v>254</v>
      </c>
      <c r="E118" s="28" t="s">
        <v>255</v>
      </c>
      <c r="F118" s="28">
        <v>1200</v>
      </c>
      <c r="G118" s="28">
        <v>2</v>
      </c>
      <c r="H118" s="30">
        <v>0</v>
      </c>
      <c r="I118" s="30">
        <v>0</v>
      </c>
      <c r="J118" s="42"/>
      <c r="K118" s="30">
        <v>0</v>
      </c>
      <c r="L118" s="41">
        <v>0</v>
      </c>
      <c r="M118" s="41">
        <v>22</v>
      </c>
      <c r="N118" s="30">
        <f t="shared" si="42"/>
        <v>-22</v>
      </c>
      <c r="O118" s="41" t="s">
        <v>39</v>
      </c>
      <c r="P118" s="28" t="s">
        <v>59</v>
      </c>
      <c r="Q118" s="41">
        <v>216</v>
      </c>
      <c r="R118" s="41">
        <v>172.8</v>
      </c>
      <c r="S118" s="53">
        <f t="shared" si="39"/>
        <v>0.8</v>
      </c>
      <c r="T118" s="54">
        <v>0.2</v>
      </c>
      <c r="U118" s="30">
        <f t="shared" si="43"/>
        <v>34.56</v>
      </c>
      <c r="V118" s="55">
        <v>34</v>
      </c>
      <c r="W118" s="55">
        <f t="shared" si="44"/>
        <v>20.4</v>
      </c>
      <c r="X118" s="30">
        <v>20</v>
      </c>
      <c r="Y118" s="30">
        <f t="shared" si="45"/>
        <v>-2</v>
      </c>
      <c r="Z118" s="58"/>
    </row>
    <row r="119" s="1" customFormat="1" ht="51" customHeight="1" spans="1:26">
      <c r="A119" s="32">
        <f>COUNT($A$1:A118)+1</f>
        <v>105</v>
      </c>
      <c r="B119" s="28" t="s">
        <v>213</v>
      </c>
      <c r="C119" s="28" t="s">
        <v>244</v>
      </c>
      <c r="D119" s="63" t="s">
        <v>256</v>
      </c>
      <c r="E119" s="28" t="s">
        <v>257</v>
      </c>
      <c r="F119" s="28">
        <v>2400</v>
      </c>
      <c r="G119" s="28">
        <v>4</v>
      </c>
      <c r="H119" s="30">
        <v>0</v>
      </c>
      <c r="I119" s="30">
        <v>0</v>
      </c>
      <c r="J119" s="42"/>
      <c r="K119" s="30">
        <v>0</v>
      </c>
      <c r="L119" s="41">
        <v>0</v>
      </c>
      <c r="M119" s="41">
        <v>90</v>
      </c>
      <c r="N119" s="30">
        <f t="shared" si="42"/>
        <v>-90</v>
      </c>
      <c r="O119" s="41" t="s">
        <v>39</v>
      </c>
      <c r="P119" s="28" t="s">
        <v>59</v>
      </c>
      <c r="Q119" s="41">
        <v>792</v>
      </c>
      <c r="R119" s="69">
        <v>562.5</v>
      </c>
      <c r="S119" s="53">
        <f t="shared" si="39"/>
        <v>0.710227272727273</v>
      </c>
      <c r="T119" s="54">
        <v>0.2</v>
      </c>
      <c r="U119" s="30">
        <f t="shared" si="43"/>
        <v>112.5</v>
      </c>
      <c r="V119" s="55">
        <v>112</v>
      </c>
      <c r="W119" s="55">
        <f t="shared" si="44"/>
        <v>67.2</v>
      </c>
      <c r="X119" s="30">
        <v>67</v>
      </c>
      <c r="Y119" s="30">
        <f t="shared" si="45"/>
        <v>-23</v>
      </c>
      <c r="Z119" s="58"/>
    </row>
    <row r="120" s="3" customFormat="1" ht="30" hidden="1" customHeight="1" spans="1:26">
      <c r="A120" s="60" t="s">
        <v>258</v>
      </c>
      <c r="B120" s="61"/>
      <c r="C120" s="61"/>
      <c r="D120" s="61"/>
      <c r="E120" s="28" t="s">
        <v>34</v>
      </c>
      <c r="F120" s="23">
        <f>SUM(F121:F131)</f>
        <v>21900</v>
      </c>
      <c r="G120" s="23">
        <f>SUM(G121:G131)</f>
        <v>38</v>
      </c>
      <c r="H120" s="23">
        <f>SUM(H121:H131)</f>
        <v>5907.51</v>
      </c>
      <c r="I120" s="23">
        <f>SUM(I121:I131)</f>
        <v>2435.12</v>
      </c>
      <c r="J120" s="23"/>
      <c r="K120" s="23"/>
      <c r="L120" s="23">
        <f t="shared" ref="L120:P120" si="46">SUM(L121:L131)</f>
        <v>368</v>
      </c>
      <c r="M120" s="23">
        <f t="shared" si="46"/>
        <v>688</v>
      </c>
      <c r="N120" s="27">
        <f t="shared" si="46"/>
        <v>-320</v>
      </c>
      <c r="O120" s="23">
        <f t="shared" si="46"/>
        <v>0</v>
      </c>
      <c r="P120" s="23"/>
      <c r="Q120" s="23">
        <f t="shared" ref="Q120:Y120" si="47">SUM(Q121:Q131)</f>
        <v>5414</v>
      </c>
      <c r="R120" s="23">
        <f t="shared" si="47"/>
        <v>2549</v>
      </c>
      <c r="S120" s="68"/>
      <c r="T120" s="23"/>
      <c r="U120" s="27">
        <f t="shared" si="47"/>
        <v>443.8</v>
      </c>
      <c r="V120" s="27">
        <f t="shared" si="47"/>
        <v>443</v>
      </c>
      <c r="W120" s="27">
        <f t="shared" si="47"/>
        <v>265.8</v>
      </c>
      <c r="X120" s="27">
        <f t="shared" si="47"/>
        <v>264</v>
      </c>
      <c r="Y120" s="27">
        <f t="shared" si="47"/>
        <v>-56</v>
      </c>
      <c r="Z120" s="57"/>
    </row>
    <row r="121" s="1" customFormat="1" ht="51" customHeight="1" spans="1:26">
      <c r="A121" s="32">
        <f>COUNT($A$1:A119)+1</f>
        <v>106</v>
      </c>
      <c r="B121" s="28" t="s">
        <v>213</v>
      </c>
      <c r="C121" s="28" t="s">
        <v>259</v>
      </c>
      <c r="D121" s="28" t="s">
        <v>125</v>
      </c>
      <c r="E121" s="28" t="s">
        <v>260</v>
      </c>
      <c r="F121" s="28">
        <v>5000</v>
      </c>
      <c r="G121" s="28">
        <v>10</v>
      </c>
      <c r="H121" s="30">
        <v>3288.52</v>
      </c>
      <c r="I121" s="30">
        <v>1181.57</v>
      </c>
      <c r="J121" s="40">
        <f>I121/H121</f>
        <v>0.359301448676</v>
      </c>
      <c r="K121" s="30">
        <v>0.1</v>
      </c>
      <c r="L121" s="41">
        <v>118</v>
      </c>
      <c r="M121" s="41">
        <v>150</v>
      </c>
      <c r="N121" s="30">
        <f>L121-M121</f>
        <v>-32</v>
      </c>
      <c r="O121" s="41" t="s">
        <v>39</v>
      </c>
      <c r="P121" s="28"/>
      <c r="Q121" s="30">
        <v>3500</v>
      </c>
      <c r="R121" s="30">
        <v>1400</v>
      </c>
      <c r="S121" s="53">
        <f t="shared" si="39"/>
        <v>0.4</v>
      </c>
      <c r="T121" s="54">
        <v>0.1</v>
      </c>
      <c r="U121" s="30">
        <f>T121*R121</f>
        <v>140</v>
      </c>
      <c r="V121" s="55">
        <v>140</v>
      </c>
      <c r="W121" s="55">
        <f>V121*0.6</f>
        <v>84</v>
      </c>
      <c r="X121" s="30">
        <v>84</v>
      </c>
      <c r="Y121" s="30">
        <f t="shared" ref="Y121:Y131" si="48">X121+N121</f>
        <v>52</v>
      </c>
      <c r="Z121" s="58"/>
    </row>
    <row r="122" s="1" customFormat="1" ht="51" customHeight="1" spans="1:26">
      <c r="A122" s="32">
        <f>COUNT($A$1:A121)+1</f>
        <v>107</v>
      </c>
      <c r="B122" s="28" t="s">
        <v>213</v>
      </c>
      <c r="C122" s="28" t="s">
        <v>259</v>
      </c>
      <c r="D122" s="28" t="s">
        <v>261</v>
      </c>
      <c r="E122" s="28" t="s">
        <v>262</v>
      </c>
      <c r="F122" s="28">
        <v>5400</v>
      </c>
      <c r="G122" s="28">
        <v>9</v>
      </c>
      <c r="H122" s="30">
        <v>1749.77</v>
      </c>
      <c r="I122" s="30">
        <v>1253.55</v>
      </c>
      <c r="J122" s="40">
        <f>I122/H122</f>
        <v>0.71640844225241</v>
      </c>
      <c r="K122" s="30">
        <v>0.2</v>
      </c>
      <c r="L122" s="41">
        <v>250</v>
      </c>
      <c r="M122" s="41">
        <v>300</v>
      </c>
      <c r="N122" s="30">
        <f>L122-M122</f>
        <v>-50</v>
      </c>
      <c r="O122" s="41" t="s">
        <v>39</v>
      </c>
      <c r="P122" s="28"/>
      <c r="Q122" s="28" t="s">
        <v>44</v>
      </c>
      <c r="R122" s="28" t="s">
        <v>44</v>
      </c>
      <c r="S122" s="53" t="s">
        <v>44</v>
      </c>
      <c r="T122" s="53" t="s">
        <v>44</v>
      </c>
      <c r="U122" s="30" t="s">
        <v>44</v>
      </c>
      <c r="V122" s="55" t="s">
        <v>44</v>
      </c>
      <c r="W122" s="55" t="s">
        <v>44</v>
      </c>
      <c r="X122" s="30">
        <v>0</v>
      </c>
      <c r="Y122" s="30">
        <f t="shared" si="48"/>
        <v>-50</v>
      </c>
      <c r="Z122" s="58"/>
    </row>
    <row r="123" s="1" customFormat="1" ht="51" customHeight="1" spans="1:26">
      <c r="A123" s="32">
        <f>COUNT($A$1:A122)+1</f>
        <v>108</v>
      </c>
      <c r="B123" s="28" t="s">
        <v>213</v>
      </c>
      <c r="C123" s="28" t="s">
        <v>259</v>
      </c>
      <c r="D123" s="28" t="s">
        <v>263</v>
      </c>
      <c r="E123" s="28" t="s">
        <v>264</v>
      </c>
      <c r="F123" s="30">
        <v>1400</v>
      </c>
      <c r="G123" s="30">
        <v>2</v>
      </c>
      <c r="H123" s="30"/>
      <c r="I123" s="30"/>
      <c r="J123" s="42"/>
      <c r="K123" s="30"/>
      <c r="L123" s="41"/>
      <c r="M123" s="41"/>
      <c r="N123" s="30"/>
      <c r="O123" s="41"/>
      <c r="P123" s="28"/>
      <c r="Q123" s="28" t="s">
        <v>44</v>
      </c>
      <c r="R123" s="28" t="s">
        <v>44</v>
      </c>
      <c r="S123" s="53" t="s">
        <v>44</v>
      </c>
      <c r="T123" s="53" t="s">
        <v>44</v>
      </c>
      <c r="U123" s="30">
        <v>80</v>
      </c>
      <c r="V123" s="55">
        <v>80</v>
      </c>
      <c r="W123" s="55">
        <f>V123*0.6</f>
        <v>48</v>
      </c>
      <c r="X123" s="30">
        <v>48</v>
      </c>
      <c r="Y123" s="30">
        <f t="shared" si="48"/>
        <v>48</v>
      </c>
      <c r="Z123" s="58" t="s">
        <v>180</v>
      </c>
    </row>
    <row r="124" s="1" customFormat="1" ht="51" customHeight="1" spans="1:26">
      <c r="A124" s="32">
        <f>COUNT($A$1:A123)+1</f>
        <v>109</v>
      </c>
      <c r="B124" s="28" t="s">
        <v>213</v>
      </c>
      <c r="C124" s="28" t="s">
        <v>259</v>
      </c>
      <c r="D124" s="64" t="s">
        <v>265</v>
      </c>
      <c r="E124" s="64" t="s">
        <v>266</v>
      </c>
      <c r="F124" s="62">
        <v>1000</v>
      </c>
      <c r="G124" s="62">
        <v>2</v>
      </c>
      <c r="H124" s="30"/>
      <c r="I124" s="30"/>
      <c r="J124" s="42"/>
      <c r="K124" s="30"/>
      <c r="L124" s="41"/>
      <c r="M124" s="41"/>
      <c r="N124" s="30"/>
      <c r="O124" s="41"/>
      <c r="P124" s="28"/>
      <c r="Q124" s="30">
        <v>600</v>
      </c>
      <c r="R124" s="30">
        <v>360</v>
      </c>
      <c r="S124" s="53">
        <f>R124/Q124</f>
        <v>0.6</v>
      </c>
      <c r="T124" s="54">
        <v>0.2</v>
      </c>
      <c r="U124" s="30">
        <f>T124*R124</f>
        <v>72</v>
      </c>
      <c r="V124" s="55">
        <v>72</v>
      </c>
      <c r="W124" s="55">
        <f>V124*0.6</f>
        <v>43.2</v>
      </c>
      <c r="X124" s="30">
        <v>43</v>
      </c>
      <c r="Y124" s="30">
        <f t="shared" si="48"/>
        <v>43</v>
      </c>
      <c r="Z124" s="58"/>
    </row>
    <row r="125" s="1" customFormat="1" ht="51" customHeight="1" spans="1:26">
      <c r="A125" s="32">
        <f>COUNT($A$1:A124)+1</f>
        <v>110</v>
      </c>
      <c r="B125" s="28" t="s">
        <v>213</v>
      </c>
      <c r="C125" s="28" t="s">
        <v>259</v>
      </c>
      <c r="D125" s="64" t="s">
        <v>267</v>
      </c>
      <c r="E125" s="64" t="s">
        <v>268</v>
      </c>
      <c r="F125" s="28">
        <v>1500</v>
      </c>
      <c r="G125" s="28">
        <v>2</v>
      </c>
      <c r="H125" s="30"/>
      <c r="I125" s="30"/>
      <c r="J125" s="42"/>
      <c r="K125" s="30"/>
      <c r="L125" s="41"/>
      <c r="M125" s="41"/>
      <c r="N125" s="30"/>
      <c r="O125" s="41"/>
      <c r="P125" s="28"/>
      <c r="Q125" s="30">
        <v>180</v>
      </c>
      <c r="R125" s="30">
        <v>120</v>
      </c>
      <c r="S125" s="53">
        <f>R125/Q125</f>
        <v>0.666666666666667</v>
      </c>
      <c r="T125" s="54">
        <v>0.2</v>
      </c>
      <c r="U125" s="30">
        <f>T125*R125</f>
        <v>24</v>
      </c>
      <c r="V125" s="55">
        <v>24</v>
      </c>
      <c r="W125" s="55">
        <f>V125*0.6</f>
        <v>14.4</v>
      </c>
      <c r="X125" s="30">
        <v>14</v>
      </c>
      <c r="Y125" s="30">
        <f t="shared" si="48"/>
        <v>14</v>
      </c>
      <c r="Z125" s="58"/>
    </row>
    <row r="126" s="1" customFormat="1" ht="51" customHeight="1" spans="1:26">
      <c r="A126" s="32">
        <f>COUNT($A$1:A125)+1</f>
        <v>111</v>
      </c>
      <c r="B126" s="28" t="s">
        <v>213</v>
      </c>
      <c r="C126" s="28" t="s">
        <v>259</v>
      </c>
      <c r="D126" s="28" t="s">
        <v>269</v>
      </c>
      <c r="E126" s="28" t="s">
        <v>270</v>
      </c>
      <c r="F126" s="28">
        <v>1300</v>
      </c>
      <c r="G126" s="28">
        <v>2</v>
      </c>
      <c r="H126" s="30"/>
      <c r="I126" s="30"/>
      <c r="J126" s="42"/>
      <c r="K126" s="30"/>
      <c r="L126" s="41"/>
      <c r="M126" s="41"/>
      <c r="N126" s="30"/>
      <c r="O126" s="41"/>
      <c r="P126" s="28"/>
      <c r="Q126" s="28">
        <v>414</v>
      </c>
      <c r="R126" s="28">
        <v>249</v>
      </c>
      <c r="S126" s="53">
        <f>R126/Q126</f>
        <v>0.601449275362319</v>
      </c>
      <c r="T126" s="54">
        <v>0.2</v>
      </c>
      <c r="U126" s="30">
        <f>T126*R126</f>
        <v>49.8</v>
      </c>
      <c r="V126" s="55">
        <v>49</v>
      </c>
      <c r="W126" s="55">
        <f>V126*0.6</f>
        <v>29.4</v>
      </c>
      <c r="X126" s="30">
        <v>29</v>
      </c>
      <c r="Y126" s="30">
        <f t="shared" si="48"/>
        <v>29</v>
      </c>
      <c r="Z126" s="58"/>
    </row>
    <row r="127" s="1" customFormat="1" ht="51" customHeight="1" spans="1:26">
      <c r="A127" s="32">
        <f>COUNT($A$1:A126)+1</f>
        <v>112</v>
      </c>
      <c r="B127" s="28" t="s">
        <v>213</v>
      </c>
      <c r="C127" s="28" t="s">
        <v>259</v>
      </c>
      <c r="D127" s="28" t="s">
        <v>271</v>
      </c>
      <c r="E127" s="28" t="s">
        <v>272</v>
      </c>
      <c r="F127" s="62">
        <v>2400</v>
      </c>
      <c r="G127" s="62">
        <v>4</v>
      </c>
      <c r="H127" s="30">
        <v>514.85</v>
      </c>
      <c r="I127" s="30">
        <v>0</v>
      </c>
      <c r="J127" s="40">
        <f>I127/H127</f>
        <v>0</v>
      </c>
      <c r="K127" s="30">
        <v>0</v>
      </c>
      <c r="L127" s="41">
        <v>0</v>
      </c>
      <c r="M127" s="41">
        <v>68</v>
      </c>
      <c r="N127" s="30">
        <f>L127-M127</f>
        <v>-68</v>
      </c>
      <c r="O127" s="41" t="s">
        <v>39</v>
      </c>
      <c r="P127" s="28" t="s">
        <v>273</v>
      </c>
      <c r="Q127" s="30">
        <v>120</v>
      </c>
      <c r="R127" s="30">
        <v>60</v>
      </c>
      <c r="S127" s="53">
        <f>R127/Q127</f>
        <v>0.5</v>
      </c>
      <c r="T127" s="54">
        <v>0.1</v>
      </c>
      <c r="U127" s="30">
        <f>T127*R127</f>
        <v>6</v>
      </c>
      <c r="V127" s="55">
        <v>6</v>
      </c>
      <c r="W127" s="55">
        <f>V127*0.6</f>
        <v>3.6</v>
      </c>
      <c r="X127" s="30">
        <v>3</v>
      </c>
      <c r="Y127" s="30">
        <f t="shared" si="48"/>
        <v>-65</v>
      </c>
      <c r="Z127" s="58"/>
    </row>
    <row r="128" s="1" customFormat="1" ht="51" customHeight="1" spans="1:26">
      <c r="A128" s="32">
        <f>COUNT($A$1:A127)+1</f>
        <v>113</v>
      </c>
      <c r="B128" s="28" t="s">
        <v>213</v>
      </c>
      <c r="C128" s="28" t="s">
        <v>259</v>
      </c>
      <c r="D128" s="28" t="s">
        <v>274</v>
      </c>
      <c r="E128" s="28" t="s">
        <v>275</v>
      </c>
      <c r="F128" s="62"/>
      <c r="G128" s="62"/>
      <c r="H128" s="30">
        <v>0</v>
      </c>
      <c r="I128" s="30">
        <v>0</v>
      </c>
      <c r="J128" s="42"/>
      <c r="K128" s="30">
        <v>0</v>
      </c>
      <c r="L128" s="41">
        <v>0</v>
      </c>
      <c r="M128" s="41">
        <v>30</v>
      </c>
      <c r="N128" s="30">
        <f>L128-M128</f>
        <v>-30</v>
      </c>
      <c r="O128" s="41" t="s">
        <v>39</v>
      </c>
      <c r="P128" s="28" t="s">
        <v>59</v>
      </c>
      <c r="Q128" s="28" t="s">
        <v>44</v>
      </c>
      <c r="R128" s="28" t="s">
        <v>44</v>
      </c>
      <c r="S128" s="53" t="s">
        <v>44</v>
      </c>
      <c r="T128" s="53" t="s">
        <v>44</v>
      </c>
      <c r="U128" s="30" t="s">
        <v>44</v>
      </c>
      <c r="V128" s="55" t="s">
        <v>44</v>
      </c>
      <c r="W128" s="55" t="s">
        <v>44</v>
      </c>
      <c r="X128" s="30">
        <v>0</v>
      </c>
      <c r="Y128" s="30">
        <f t="shared" si="48"/>
        <v>-30</v>
      </c>
      <c r="Z128" s="58"/>
    </row>
    <row r="129" s="1" customFormat="1" ht="51" customHeight="1" spans="1:26">
      <c r="A129" s="32">
        <f>COUNT($A$1:A128)+1</f>
        <v>114</v>
      </c>
      <c r="B129" s="28" t="s">
        <v>213</v>
      </c>
      <c r="C129" s="28" t="s">
        <v>259</v>
      </c>
      <c r="D129" s="28"/>
      <c r="E129" s="28" t="s">
        <v>276</v>
      </c>
      <c r="F129" s="62">
        <v>2400</v>
      </c>
      <c r="G129" s="62">
        <v>4</v>
      </c>
      <c r="H129" s="30">
        <v>354.37</v>
      </c>
      <c r="I129" s="30">
        <v>0</v>
      </c>
      <c r="J129" s="40">
        <f>I129/H129</f>
        <v>0</v>
      </c>
      <c r="K129" s="30">
        <v>0</v>
      </c>
      <c r="L129" s="41">
        <v>0</v>
      </c>
      <c r="M129" s="41">
        <v>30</v>
      </c>
      <c r="N129" s="30">
        <f>L129-M129</f>
        <v>-30</v>
      </c>
      <c r="O129" s="41" t="s">
        <v>39</v>
      </c>
      <c r="P129" s="28" t="s">
        <v>277</v>
      </c>
      <c r="Q129" s="28" t="s">
        <v>44</v>
      </c>
      <c r="R129" s="28" t="s">
        <v>44</v>
      </c>
      <c r="S129" s="53" t="s">
        <v>44</v>
      </c>
      <c r="T129" s="53" t="s">
        <v>44</v>
      </c>
      <c r="U129" s="30" t="s">
        <v>44</v>
      </c>
      <c r="V129" s="55" t="s">
        <v>44</v>
      </c>
      <c r="W129" s="55" t="s">
        <v>44</v>
      </c>
      <c r="X129" s="30">
        <v>0</v>
      </c>
      <c r="Y129" s="30">
        <f t="shared" si="48"/>
        <v>-30</v>
      </c>
      <c r="Z129" s="58"/>
    </row>
    <row r="130" s="1" customFormat="1" ht="51" customHeight="1" spans="1:26">
      <c r="A130" s="32">
        <f>COUNT($A$1:A129)+1</f>
        <v>115</v>
      </c>
      <c r="B130" s="28" t="s">
        <v>213</v>
      </c>
      <c r="C130" s="28" t="s">
        <v>259</v>
      </c>
      <c r="D130" s="28" t="s">
        <v>278</v>
      </c>
      <c r="E130" s="28" t="s">
        <v>279</v>
      </c>
      <c r="F130" s="28">
        <v>1500</v>
      </c>
      <c r="G130" s="28">
        <v>3</v>
      </c>
      <c r="H130" s="30">
        <v>0</v>
      </c>
      <c r="I130" s="30">
        <v>0</v>
      </c>
      <c r="J130" s="42"/>
      <c r="K130" s="30">
        <v>0</v>
      </c>
      <c r="L130" s="41">
        <v>0</v>
      </c>
      <c r="M130" s="41">
        <v>50</v>
      </c>
      <c r="N130" s="30">
        <f>L130-M130</f>
        <v>-50</v>
      </c>
      <c r="O130" s="41" t="s">
        <v>39</v>
      </c>
      <c r="P130" s="28" t="s">
        <v>59</v>
      </c>
      <c r="Q130" s="30">
        <v>600</v>
      </c>
      <c r="R130" s="30">
        <v>360</v>
      </c>
      <c r="S130" s="53">
        <f>R130/Q130</f>
        <v>0.6</v>
      </c>
      <c r="T130" s="54">
        <v>0.2</v>
      </c>
      <c r="U130" s="30">
        <f>T130*R130</f>
        <v>72</v>
      </c>
      <c r="V130" s="55">
        <v>72</v>
      </c>
      <c r="W130" s="55">
        <f>V130*0.6</f>
        <v>43.2</v>
      </c>
      <c r="X130" s="30">
        <v>43</v>
      </c>
      <c r="Y130" s="30">
        <f t="shared" si="48"/>
        <v>-7</v>
      </c>
      <c r="Z130" s="58"/>
    </row>
    <row r="131" s="1" customFormat="1" ht="51" customHeight="1" spans="1:26">
      <c r="A131" s="32">
        <f>COUNT($A$1:A130)+1</f>
        <v>116</v>
      </c>
      <c r="B131" s="28" t="s">
        <v>213</v>
      </c>
      <c r="C131" s="28" t="s">
        <v>259</v>
      </c>
      <c r="D131" s="28" t="s">
        <v>280</v>
      </c>
      <c r="E131" s="28" t="s">
        <v>281</v>
      </c>
      <c r="F131" s="28"/>
      <c r="G131" s="28"/>
      <c r="H131" s="30">
        <v>0</v>
      </c>
      <c r="I131" s="30">
        <v>0</v>
      </c>
      <c r="J131" s="42"/>
      <c r="K131" s="30">
        <v>0</v>
      </c>
      <c r="L131" s="41">
        <v>0</v>
      </c>
      <c r="M131" s="41">
        <v>60</v>
      </c>
      <c r="N131" s="30">
        <f>L131-M131</f>
        <v>-60</v>
      </c>
      <c r="O131" s="41" t="s">
        <v>39</v>
      </c>
      <c r="P131" s="28" t="s">
        <v>59</v>
      </c>
      <c r="Q131" s="28" t="s">
        <v>44</v>
      </c>
      <c r="R131" s="28" t="s">
        <v>44</v>
      </c>
      <c r="S131" s="53" t="s">
        <v>44</v>
      </c>
      <c r="T131" s="53" t="s">
        <v>44</v>
      </c>
      <c r="U131" s="30" t="s">
        <v>44</v>
      </c>
      <c r="V131" s="55" t="s">
        <v>44</v>
      </c>
      <c r="W131" s="55" t="s">
        <v>44</v>
      </c>
      <c r="X131" s="30">
        <v>0</v>
      </c>
      <c r="Y131" s="30">
        <f t="shared" si="48"/>
        <v>-60</v>
      </c>
      <c r="Z131" s="58"/>
    </row>
    <row r="132" s="3" customFormat="1" ht="30" hidden="1" customHeight="1" spans="1:26">
      <c r="A132" s="60" t="s">
        <v>282</v>
      </c>
      <c r="B132" s="61"/>
      <c r="C132" s="61"/>
      <c r="D132" s="61"/>
      <c r="E132" s="28" t="s">
        <v>34</v>
      </c>
      <c r="F132" s="23">
        <f>SUM(F133:F154)</f>
        <v>105600</v>
      </c>
      <c r="G132" s="23">
        <f>SUM(G133:G154)</f>
        <v>150</v>
      </c>
      <c r="H132" s="23">
        <f>SUM(H133:H154)</f>
        <v>14670.01</v>
      </c>
      <c r="I132" s="23">
        <f>SUM(I133:I154)</f>
        <v>6407.62</v>
      </c>
      <c r="J132" s="23"/>
      <c r="K132" s="23"/>
      <c r="L132" s="23">
        <f t="shared" ref="L132:P132" si="49">SUM(L133:L154)</f>
        <v>883</v>
      </c>
      <c r="M132" s="23">
        <f t="shared" si="49"/>
        <v>1417</v>
      </c>
      <c r="N132" s="27">
        <f t="shared" si="49"/>
        <v>-534</v>
      </c>
      <c r="O132" s="23">
        <f t="shared" si="49"/>
        <v>0</v>
      </c>
      <c r="P132" s="23"/>
      <c r="Q132" s="23">
        <f t="shared" ref="Q132:Y132" si="50">SUM(Q133:Q154)</f>
        <v>20266.2</v>
      </c>
      <c r="R132" s="23">
        <f t="shared" si="50"/>
        <v>12636</v>
      </c>
      <c r="S132" s="68"/>
      <c r="T132" s="23"/>
      <c r="U132" s="27">
        <f t="shared" si="50"/>
        <v>2981.6</v>
      </c>
      <c r="V132" s="27">
        <f t="shared" si="50"/>
        <v>2981</v>
      </c>
      <c r="W132" s="27">
        <f t="shared" si="50"/>
        <v>1788.6</v>
      </c>
      <c r="X132" s="27">
        <f t="shared" si="50"/>
        <v>1787</v>
      </c>
      <c r="Y132" s="27">
        <f t="shared" si="50"/>
        <v>1253</v>
      </c>
      <c r="Z132" s="57"/>
    </row>
    <row r="133" s="1" customFormat="1" ht="51" customHeight="1" spans="1:26">
      <c r="A133" s="32">
        <f>COUNT($A$1:A131)+1</f>
        <v>117</v>
      </c>
      <c r="B133" s="28" t="s">
        <v>213</v>
      </c>
      <c r="C133" s="28" t="s">
        <v>283</v>
      </c>
      <c r="D133" s="63" t="s">
        <v>227</v>
      </c>
      <c r="E133" s="28" t="s">
        <v>284</v>
      </c>
      <c r="F133" s="41">
        <v>5400</v>
      </c>
      <c r="G133" s="28">
        <v>6</v>
      </c>
      <c r="H133" s="30">
        <v>1698.14</v>
      </c>
      <c r="I133" s="30">
        <v>700.81</v>
      </c>
      <c r="J133" s="40">
        <f t="shared" ref="J133:J138" si="51">I133/H133</f>
        <v>0.41269271084834</v>
      </c>
      <c r="K133" s="30">
        <v>0</v>
      </c>
      <c r="L133" s="41">
        <v>0</v>
      </c>
      <c r="M133" s="41">
        <v>132</v>
      </c>
      <c r="N133" s="30">
        <f t="shared" ref="N133:N139" si="52">L133-M133</f>
        <v>-132</v>
      </c>
      <c r="O133" s="41" t="s">
        <v>39</v>
      </c>
      <c r="P133" s="28" t="s">
        <v>285</v>
      </c>
      <c r="Q133" s="41">
        <v>1500</v>
      </c>
      <c r="R133" s="41">
        <v>1000</v>
      </c>
      <c r="S133" s="53">
        <f t="shared" ref="S133:S144" si="53">R133/Q133</f>
        <v>0.666666666666667</v>
      </c>
      <c r="T133" s="54">
        <v>0.2</v>
      </c>
      <c r="U133" s="30">
        <f t="shared" ref="U133:U138" si="54">T133*R133</f>
        <v>200</v>
      </c>
      <c r="V133" s="55">
        <v>200</v>
      </c>
      <c r="W133" s="55">
        <f t="shared" ref="W133:W138" si="55">V133*0.6</f>
        <v>120</v>
      </c>
      <c r="X133" s="30">
        <v>120</v>
      </c>
      <c r="Y133" s="30">
        <f t="shared" ref="Y133:Y154" si="56">X133+N133</f>
        <v>-12</v>
      </c>
      <c r="Z133" s="58"/>
    </row>
    <row r="134" s="1" customFormat="1" ht="51" customHeight="1" spans="1:26">
      <c r="A134" s="32">
        <f>COUNT($A$1:A133)+1</f>
        <v>118</v>
      </c>
      <c r="B134" s="28" t="s">
        <v>213</v>
      </c>
      <c r="C134" s="28" t="s">
        <v>283</v>
      </c>
      <c r="D134" s="63"/>
      <c r="E134" s="28" t="s">
        <v>286</v>
      </c>
      <c r="F134" s="41">
        <v>13000</v>
      </c>
      <c r="G134" s="28">
        <v>20</v>
      </c>
      <c r="H134" s="30">
        <v>2209.34</v>
      </c>
      <c r="I134" s="30">
        <v>1119.01</v>
      </c>
      <c r="J134" s="40">
        <f t="shared" si="51"/>
        <v>0.506490626159849</v>
      </c>
      <c r="K134" s="30">
        <v>0.1</v>
      </c>
      <c r="L134" s="41">
        <v>111</v>
      </c>
      <c r="M134" s="41">
        <v>84</v>
      </c>
      <c r="N134" s="30">
        <f t="shared" si="52"/>
        <v>27</v>
      </c>
      <c r="O134" s="41" t="s">
        <v>39</v>
      </c>
      <c r="P134" s="28"/>
      <c r="Q134" s="41">
        <v>4400</v>
      </c>
      <c r="R134" s="41">
        <v>2600</v>
      </c>
      <c r="S134" s="53">
        <f t="shared" si="53"/>
        <v>0.590909090909091</v>
      </c>
      <c r="T134" s="54">
        <v>0.2</v>
      </c>
      <c r="U134" s="30">
        <f t="shared" si="54"/>
        <v>520</v>
      </c>
      <c r="V134" s="55">
        <v>520</v>
      </c>
      <c r="W134" s="55">
        <f t="shared" si="55"/>
        <v>312</v>
      </c>
      <c r="X134" s="30">
        <v>312</v>
      </c>
      <c r="Y134" s="30">
        <f t="shared" si="56"/>
        <v>339</v>
      </c>
      <c r="Z134" s="58"/>
    </row>
    <row r="135" s="1" customFormat="1" ht="79" customHeight="1" spans="1:26">
      <c r="A135" s="32">
        <f>COUNT($A$1:A134)+1</f>
        <v>119</v>
      </c>
      <c r="B135" s="28" t="s">
        <v>213</v>
      </c>
      <c r="C135" s="28" t="s">
        <v>283</v>
      </c>
      <c r="D135" s="28" t="s">
        <v>287</v>
      </c>
      <c r="E135" s="28" t="s">
        <v>288</v>
      </c>
      <c r="F135" s="28">
        <v>19100</v>
      </c>
      <c r="G135" s="28">
        <v>35</v>
      </c>
      <c r="H135" s="30">
        <v>4545.6</v>
      </c>
      <c r="I135" s="30">
        <v>2160.09</v>
      </c>
      <c r="J135" s="40">
        <f t="shared" si="51"/>
        <v>0.475204593453009</v>
      </c>
      <c r="K135" s="30">
        <v>0.1</v>
      </c>
      <c r="L135" s="41">
        <v>216</v>
      </c>
      <c r="M135" s="73">
        <v>575</v>
      </c>
      <c r="N135" s="30">
        <f t="shared" si="52"/>
        <v>-359</v>
      </c>
      <c r="O135" s="41" t="s">
        <v>39</v>
      </c>
      <c r="P135" s="28" t="s">
        <v>289</v>
      </c>
      <c r="Q135" s="41">
        <v>4000</v>
      </c>
      <c r="R135" s="41">
        <v>2400</v>
      </c>
      <c r="S135" s="53">
        <f t="shared" si="53"/>
        <v>0.6</v>
      </c>
      <c r="T135" s="54">
        <v>0.2</v>
      </c>
      <c r="U135" s="30">
        <f t="shared" si="54"/>
        <v>480</v>
      </c>
      <c r="V135" s="55">
        <v>480</v>
      </c>
      <c r="W135" s="55">
        <f t="shared" si="55"/>
        <v>288</v>
      </c>
      <c r="X135" s="30">
        <v>288</v>
      </c>
      <c r="Y135" s="30">
        <f t="shared" si="56"/>
        <v>-71</v>
      </c>
      <c r="Z135" s="58"/>
    </row>
    <row r="136" s="1" customFormat="1" ht="51" customHeight="1" spans="1:26">
      <c r="A136" s="32">
        <f>COUNT($A$1:A135)+1</f>
        <v>120</v>
      </c>
      <c r="B136" s="28" t="s">
        <v>213</v>
      </c>
      <c r="C136" s="28" t="s">
        <v>283</v>
      </c>
      <c r="D136" s="28" t="s">
        <v>290</v>
      </c>
      <c r="E136" s="28" t="s">
        <v>291</v>
      </c>
      <c r="F136" s="41">
        <v>5500</v>
      </c>
      <c r="G136" s="28">
        <v>11</v>
      </c>
      <c r="H136" s="30">
        <v>2251.22</v>
      </c>
      <c r="I136" s="30">
        <v>1600.67</v>
      </c>
      <c r="J136" s="40">
        <f t="shared" si="51"/>
        <v>0.711023356224625</v>
      </c>
      <c r="K136" s="30">
        <v>0.2</v>
      </c>
      <c r="L136" s="41">
        <v>320</v>
      </c>
      <c r="M136" s="41">
        <v>145</v>
      </c>
      <c r="N136" s="30">
        <f t="shared" si="52"/>
        <v>175</v>
      </c>
      <c r="O136" s="41" t="s">
        <v>39</v>
      </c>
      <c r="P136" s="28" t="s">
        <v>292</v>
      </c>
      <c r="Q136" s="41">
        <v>2000</v>
      </c>
      <c r="R136" s="41">
        <v>1500</v>
      </c>
      <c r="S136" s="53">
        <f t="shared" si="53"/>
        <v>0.75</v>
      </c>
      <c r="T136" s="54">
        <v>0.2</v>
      </c>
      <c r="U136" s="30">
        <f t="shared" si="54"/>
        <v>300</v>
      </c>
      <c r="V136" s="55">
        <v>300</v>
      </c>
      <c r="W136" s="55">
        <f t="shared" si="55"/>
        <v>180</v>
      </c>
      <c r="X136" s="30">
        <v>180</v>
      </c>
      <c r="Y136" s="30">
        <f t="shared" si="56"/>
        <v>355</v>
      </c>
      <c r="Z136" s="58"/>
    </row>
    <row r="137" s="1" customFormat="1" ht="194" customHeight="1" spans="1:26">
      <c r="A137" s="32">
        <f>COUNT($A$1:A136)+1</f>
        <v>121</v>
      </c>
      <c r="B137" s="28" t="s">
        <v>213</v>
      </c>
      <c r="C137" s="28" t="s">
        <v>283</v>
      </c>
      <c r="D137" s="28" t="s">
        <v>293</v>
      </c>
      <c r="E137" s="28" t="s">
        <v>294</v>
      </c>
      <c r="F137" s="28">
        <v>5000</v>
      </c>
      <c r="G137" s="28">
        <v>10</v>
      </c>
      <c r="H137" s="30">
        <v>1075.52</v>
      </c>
      <c r="I137" s="30">
        <v>492.16</v>
      </c>
      <c r="J137" s="40">
        <f t="shared" si="51"/>
        <v>0.45760190419518</v>
      </c>
      <c r="K137" s="30">
        <v>0.1</v>
      </c>
      <c r="L137" s="41">
        <v>49</v>
      </c>
      <c r="M137" s="41">
        <v>109</v>
      </c>
      <c r="N137" s="30">
        <f t="shared" si="52"/>
        <v>-60</v>
      </c>
      <c r="O137" s="41" t="s">
        <v>39</v>
      </c>
      <c r="P137" s="66" t="s">
        <v>295</v>
      </c>
      <c r="Q137" s="41">
        <v>1400</v>
      </c>
      <c r="R137" s="41">
        <v>840</v>
      </c>
      <c r="S137" s="53">
        <f t="shared" si="53"/>
        <v>0.6</v>
      </c>
      <c r="T137" s="54">
        <v>0.2</v>
      </c>
      <c r="U137" s="30">
        <f t="shared" si="54"/>
        <v>168</v>
      </c>
      <c r="V137" s="55">
        <v>168</v>
      </c>
      <c r="W137" s="55">
        <f t="shared" si="55"/>
        <v>100.8</v>
      </c>
      <c r="X137" s="30">
        <v>100</v>
      </c>
      <c r="Y137" s="30">
        <f t="shared" si="56"/>
        <v>40</v>
      </c>
      <c r="Z137" s="58"/>
    </row>
    <row r="138" s="1" customFormat="1" ht="51" customHeight="1" spans="1:26">
      <c r="A138" s="32">
        <f>COUNT($A$1:A137)+1</f>
        <v>122</v>
      </c>
      <c r="B138" s="28" t="s">
        <v>213</v>
      </c>
      <c r="C138" s="28" t="s">
        <v>283</v>
      </c>
      <c r="D138" s="28" t="s">
        <v>296</v>
      </c>
      <c r="E138" s="28" t="s">
        <v>297</v>
      </c>
      <c r="F138" s="41">
        <v>2100</v>
      </c>
      <c r="G138" s="28">
        <v>3</v>
      </c>
      <c r="H138" s="30">
        <v>153.93</v>
      </c>
      <c r="I138" s="30">
        <v>80.8</v>
      </c>
      <c r="J138" s="40">
        <f t="shared" si="51"/>
        <v>0.524913921912558</v>
      </c>
      <c r="K138" s="30">
        <v>0.1</v>
      </c>
      <c r="L138" s="41">
        <v>8</v>
      </c>
      <c r="M138" s="41">
        <v>10</v>
      </c>
      <c r="N138" s="30">
        <f t="shared" si="52"/>
        <v>-2</v>
      </c>
      <c r="O138" s="41" t="s">
        <v>39</v>
      </c>
      <c r="P138" s="66" t="s">
        <v>298</v>
      </c>
      <c r="Q138" s="41">
        <v>550</v>
      </c>
      <c r="R138" s="41">
        <v>380</v>
      </c>
      <c r="S138" s="53">
        <f t="shared" si="53"/>
        <v>0.690909090909091</v>
      </c>
      <c r="T138" s="54">
        <v>0.2</v>
      </c>
      <c r="U138" s="30">
        <f t="shared" si="54"/>
        <v>76</v>
      </c>
      <c r="V138" s="55">
        <v>76</v>
      </c>
      <c r="W138" s="55">
        <f t="shared" si="55"/>
        <v>45.6</v>
      </c>
      <c r="X138" s="30">
        <v>45</v>
      </c>
      <c r="Y138" s="30">
        <f t="shared" si="56"/>
        <v>43</v>
      </c>
      <c r="Z138" s="58"/>
    </row>
    <row r="139" s="1" customFormat="1" ht="51" customHeight="1" spans="1:26">
      <c r="A139" s="32">
        <f>COUNT($A$1:A138)+1</f>
        <v>123</v>
      </c>
      <c r="B139" s="28" t="s">
        <v>213</v>
      </c>
      <c r="C139" s="28" t="s">
        <v>283</v>
      </c>
      <c r="D139" s="63" t="s">
        <v>299</v>
      </c>
      <c r="E139" s="28" t="s">
        <v>300</v>
      </c>
      <c r="F139" s="62">
        <v>2400</v>
      </c>
      <c r="G139" s="62">
        <v>4</v>
      </c>
      <c r="H139" s="30"/>
      <c r="I139" s="30"/>
      <c r="J139" s="74"/>
      <c r="K139" s="30"/>
      <c r="L139" s="41">
        <v>80</v>
      </c>
      <c r="M139" s="41">
        <v>80</v>
      </c>
      <c r="N139" s="30">
        <f t="shared" si="52"/>
        <v>0</v>
      </c>
      <c r="O139" s="41" t="s">
        <v>42</v>
      </c>
      <c r="P139" s="28" t="s">
        <v>186</v>
      </c>
      <c r="Q139" s="28" t="s">
        <v>44</v>
      </c>
      <c r="R139" s="28" t="s">
        <v>44</v>
      </c>
      <c r="S139" s="53" t="s">
        <v>44</v>
      </c>
      <c r="T139" s="53" t="s">
        <v>44</v>
      </c>
      <c r="U139" s="30" t="s">
        <v>44</v>
      </c>
      <c r="V139" s="55" t="s">
        <v>44</v>
      </c>
      <c r="W139" s="55" t="s">
        <v>44</v>
      </c>
      <c r="X139" s="30">
        <v>0</v>
      </c>
      <c r="Y139" s="30">
        <f t="shared" si="56"/>
        <v>0</v>
      </c>
      <c r="Z139" s="58"/>
    </row>
    <row r="140" s="1" customFormat="1" ht="51" customHeight="1" spans="1:26">
      <c r="A140" s="32">
        <f>COUNT($A$1:A139)+1</f>
        <v>124</v>
      </c>
      <c r="B140" s="28" t="s">
        <v>213</v>
      </c>
      <c r="C140" s="28" t="s">
        <v>283</v>
      </c>
      <c r="D140" s="63" t="s">
        <v>301</v>
      </c>
      <c r="E140" s="28" t="s">
        <v>302</v>
      </c>
      <c r="F140" s="28">
        <v>2800</v>
      </c>
      <c r="G140" s="28">
        <v>4</v>
      </c>
      <c r="H140" s="30">
        <v>2233.08</v>
      </c>
      <c r="I140" s="30">
        <v>55.51</v>
      </c>
      <c r="J140" s="40">
        <f>I140/H140</f>
        <v>0.0248580435989754</v>
      </c>
      <c r="K140" s="30">
        <v>0</v>
      </c>
      <c r="L140" s="41">
        <v>0</v>
      </c>
      <c r="M140" s="41">
        <v>90</v>
      </c>
      <c r="N140" s="30">
        <f t="shared" ref="N140:N142" si="57">L140-M140</f>
        <v>-90</v>
      </c>
      <c r="O140" s="41" t="s">
        <v>39</v>
      </c>
      <c r="P140" s="28" t="s">
        <v>59</v>
      </c>
      <c r="Q140" s="28" t="s">
        <v>44</v>
      </c>
      <c r="R140" s="28" t="s">
        <v>44</v>
      </c>
      <c r="S140" s="53" t="s">
        <v>44</v>
      </c>
      <c r="T140" s="53" t="s">
        <v>44</v>
      </c>
      <c r="U140" s="30" t="s">
        <v>44</v>
      </c>
      <c r="V140" s="55" t="s">
        <v>44</v>
      </c>
      <c r="W140" s="55" t="s">
        <v>44</v>
      </c>
      <c r="X140" s="30">
        <v>0</v>
      </c>
      <c r="Y140" s="30">
        <f t="shared" si="56"/>
        <v>-90</v>
      </c>
      <c r="Z140" s="58"/>
    </row>
    <row r="141" s="1" customFormat="1" ht="51" customHeight="1" spans="1:26">
      <c r="A141" s="32">
        <f>COUNT($A$1:A140)+1</f>
        <v>125</v>
      </c>
      <c r="B141" s="28" t="s">
        <v>213</v>
      </c>
      <c r="C141" s="28" t="s">
        <v>283</v>
      </c>
      <c r="D141" s="63" t="s">
        <v>303</v>
      </c>
      <c r="E141" s="28" t="s">
        <v>304</v>
      </c>
      <c r="F141" s="62"/>
      <c r="G141" s="62"/>
      <c r="H141" s="30"/>
      <c r="I141" s="30"/>
      <c r="J141" s="42"/>
      <c r="K141" s="30"/>
      <c r="L141" s="41">
        <v>80</v>
      </c>
      <c r="M141" s="41">
        <v>80</v>
      </c>
      <c r="N141" s="30">
        <f t="shared" si="57"/>
        <v>0</v>
      </c>
      <c r="O141" s="41" t="s">
        <v>42</v>
      </c>
      <c r="P141" s="28" t="s">
        <v>305</v>
      </c>
      <c r="Q141" s="28" t="s">
        <v>44</v>
      </c>
      <c r="R141" s="28" t="s">
        <v>44</v>
      </c>
      <c r="S141" s="53" t="s">
        <v>44</v>
      </c>
      <c r="T141" s="53" t="s">
        <v>44</v>
      </c>
      <c r="U141" s="30" t="s">
        <v>44</v>
      </c>
      <c r="V141" s="55" t="s">
        <v>44</v>
      </c>
      <c r="W141" s="55" t="s">
        <v>44</v>
      </c>
      <c r="X141" s="30">
        <v>0</v>
      </c>
      <c r="Y141" s="30">
        <f t="shared" si="56"/>
        <v>0</v>
      </c>
      <c r="Z141" s="58"/>
    </row>
    <row r="142" s="1" customFormat="1" ht="51" customHeight="1" spans="1:26">
      <c r="A142" s="32">
        <f>COUNT($A$1:A141)+1</f>
        <v>126</v>
      </c>
      <c r="B142" s="28" t="s">
        <v>213</v>
      </c>
      <c r="C142" s="28" t="s">
        <v>283</v>
      </c>
      <c r="D142" s="63"/>
      <c r="E142" s="28" t="s">
        <v>306</v>
      </c>
      <c r="F142" s="28">
        <v>8500</v>
      </c>
      <c r="G142" s="28">
        <v>10</v>
      </c>
      <c r="H142" s="30">
        <v>503.18</v>
      </c>
      <c r="I142" s="30">
        <v>198.57</v>
      </c>
      <c r="J142" s="40">
        <f>I142/H142</f>
        <v>0.394630152231806</v>
      </c>
      <c r="K142" s="30">
        <v>0.1</v>
      </c>
      <c r="L142" s="41">
        <v>19</v>
      </c>
      <c r="M142" s="41">
        <v>112</v>
      </c>
      <c r="N142" s="30">
        <f t="shared" si="57"/>
        <v>-93</v>
      </c>
      <c r="O142" s="41" t="s">
        <v>39</v>
      </c>
      <c r="P142" s="28" t="s">
        <v>307</v>
      </c>
      <c r="Q142" s="41">
        <v>1600</v>
      </c>
      <c r="R142" s="41">
        <v>960</v>
      </c>
      <c r="S142" s="53">
        <f t="shared" si="53"/>
        <v>0.6</v>
      </c>
      <c r="T142" s="54">
        <v>0.2</v>
      </c>
      <c r="U142" s="30">
        <f>T142*R142</f>
        <v>192</v>
      </c>
      <c r="V142" s="55">
        <v>192</v>
      </c>
      <c r="W142" s="55">
        <f>V142*0.6</f>
        <v>115.2</v>
      </c>
      <c r="X142" s="30">
        <v>115</v>
      </c>
      <c r="Y142" s="30">
        <f t="shared" si="56"/>
        <v>22</v>
      </c>
      <c r="Z142" s="58"/>
    </row>
    <row r="143" s="1" customFormat="1" ht="51" customHeight="1" spans="1:26">
      <c r="A143" s="32">
        <f>COUNT($A$1:A142)+1</f>
        <v>127</v>
      </c>
      <c r="B143" s="28" t="s">
        <v>213</v>
      </c>
      <c r="C143" s="28" t="s">
        <v>283</v>
      </c>
      <c r="D143" s="28" t="s">
        <v>308</v>
      </c>
      <c r="E143" s="28" t="s">
        <v>309</v>
      </c>
      <c r="F143" s="41">
        <v>1400</v>
      </c>
      <c r="G143" s="28">
        <v>2</v>
      </c>
      <c r="H143" s="30"/>
      <c r="I143" s="30"/>
      <c r="J143" s="74"/>
      <c r="K143" s="30"/>
      <c r="L143" s="41"/>
      <c r="M143" s="41"/>
      <c r="N143" s="30"/>
      <c r="O143" s="41"/>
      <c r="P143" s="28"/>
      <c r="Q143" s="41">
        <v>200</v>
      </c>
      <c r="R143" s="41">
        <v>100</v>
      </c>
      <c r="S143" s="53">
        <f t="shared" si="53"/>
        <v>0.5</v>
      </c>
      <c r="T143" s="54">
        <v>0.1</v>
      </c>
      <c r="U143" s="30">
        <f>T143*R143</f>
        <v>10</v>
      </c>
      <c r="V143" s="55">
        <v>10</v>
      </c>
      <c r="W143" s="55">
        <f>V143*0.6</f>
        <v>6</v>
      </c>
      <c r="X143" s="30">
        <v>6</v>
      </c>
      <c r="Y143" s="30">
        <f t="shared" si="56"/>
        <v>6</v>
      </c>
      <c r="Z143" s="58"/>
    </row>
    <row r="144" s="1" customFormat="1" ht="51" customHeight="1" spans="1:26">
      <c r="A144" s="32">
        <f>COUNT($A$1:A143)+1</f>
        <v>128</v>
      </c>
      <c r="B144" s="28" t="s">
        <v>213</v>
      </c>
      <c r="C144" s="28" t="s">
        <v>283</v>
      </c>
      <c r="D144" s="28" t="s">
        <v>310</v>
      </c>
      <c r="E144" s="28" t="s">
        <v>311</v>
      </c>
      <c r="F144" s="28">
        <v>4900</v>
      </c>
      <c r="G144" s="28">
        <v>7</v>
      </c>
      <c r="H144" s="30"/>
      <c r="I144" s="30"/>
      <c r="J144" s="74"/>
      <c r="K144" s="30"/>
      <c r="L144" s="41"/>
      <c r="M144" s="41"/>
      <c r="N144" s="30"/>
      <c r="O144" s="41"/>
      <c r="P144" s="28"/>
      <c r="Q144" s="28" t="s">
        <v>44</v>
      </c>
      <c r="R144" s="28" t="s">
        <v>44</v>
      </c>
      <c r="S144" s="53" t="s">
        <v>44</v>
      </c>
      <c r="T144" s="53" t="s">
        <v>44</v>
      </c>
      <c r="U144" s="30">
        <v>80</v>
      </c>
      <c r="V144" s="55">
        <v>80</v>
      </c>
      <c r="W144" s="55">
        <f>U144*0.6</f>
        <v>48</v>
      </c>
      <c r="X144" s="30">
        <v>48</v>
      </c>
      <c r="Y144" s="30">
        <f t="shared" si="56"/>
        <v>48</v>
      </c>
      <c r="Z144" s="58" t="s">
        <v>180</v>
      </c>
    </row>
    <row r="145" s="1" customFormat="1" ht="51" customHeight="1" spans="1:26">
      <c r="A145" s="32">
        <f>COUNT($A$1:A144)+1</f>
        <v>129</v>
      </c>
      <c r="B145" s="28" t="s">
        <v>213</v>
      </c>
      <c r="C145" s="28" t="s">
        <v>283</v>
      </c>
      <c r="D145" s="28" t="s">
        <v>299</v>
      </c>
      <c r="E145" s="28" t="s">
        <v>312</v>
      </c>
      <c r="F145" s="71">
        <v>4800</v>
      </c>
      <c r="G145" s="71">
        <v>8</v>
      </c>
      <c r="H145" s="30"/>
      <c r="I145" s="30"/>
      <c r="J145" s="74"/>
      <c r="K145" s="30"/>
      <c r="L145" s="41"/>
      <c r="M145" s="41"/>
      <c r="N145" s="30"/>
      <c r="O145" s="41"/>
      <c r="P145" s="28"/>
      <c r="Q145" s="41">
        <v>1500</v>
      </c>
      <c r="R145" s="41">
        <v>850</v>
      </c>
      <c r="S145" s="53">
        <f>R145/Q145</f>
        <v>0.566666666666667</v>
      </c>
      <c r="T145" s="54">
        <v>0.2</v>
      </c>
      <c r="U145" s="30">
        <f>T145*R145</f>
        <v>170</v>
      </c>
      <c r="V145" s="55">
        <v>170</v>
      </c>
      <c r="W145" s="55">
        <f>V145*0.6</f>
        <v>102</v>
      </c>
      <c r="X145" s="30">
        <v>102</v>
      </c>
      <c r="Y145" s="30">
        <f t="shared" si="56"/>
        <v>102</v>
      </c>
      <c r="Z145" s="58"/>
    </row>
    <row r="146" s="1" customFormat="1" ht="51" customHeight="1" spans="1:26">
      <c r="A146" s="32">
        <f>COUNT($A$1:A145)+1</f>
        <v>130</v>
      </c>
      <c r="B146" s="28" t="s">
        <v>213</v>
      </c>
      <c r="C146" s="28" t="s">
        <v>283</v>
      </c>
      <c r="D146" s="28"/>
      <c r="E146" s="28" t="s">
        <v>313</v>
      </c>
      <c r="F146" s="41">
        <v>3400</v>
      </c>
      <c r="G146" s="28">
        <v>4</v>
      </c>
      <c r="H146" s="30"/>
      <c r="I146" s="30"/>
      <c r="J146" s="74"/>
      <c r="K146" s="30"/>
      <c r="L146" s="41"/>
      <c r="M146" s="41"/>
      <c r="N146" s="30"/>
      <c r="O146" s="41"/>
      <c r="P146" s="28"/>
      <c r="Q146" s="41">
        <v>416.2</v>
      </c>
      <c r="R146" s="41">
        <v>156</v>
      </c>
      <c r="S146" s="53">
        <f>R146/Q146</f>
        <v>0.374819798173955</v>
      </c>
      <c r="T146" s="54">
        <v>0.1</v>
      </c>
      <c r="U146" s="30">
        <f>T146*R146</f>
        <v>15.6</v>
      </c>
      <c r="V146" s="55">
        <v>15</v>
      </c>
      <c r="W146" s="55">
        <f>V146*0.6</f>
        <v>9</v>
      </c>
      <c r="X146" s="30">
        <v>9</v>
      </c>
      <c r="Y146" s="30">
        <f t="shared" si="56"/>
        <v>9</v>
      </c>
      <c r="Z146" s="58"/>
    </row>
    <row r="147" s="1" customFormat="1" ht="51" customHeight="1" spans="1:26">
      <c r="A147" s="32">
        <f>COUNT($A$1:A146)+1</f>
        <v>131</v>
      </c>
      <c r="B147" s="28" t="s">
        <v>213</v>
      </c>
      <c r="C147" s="28" t="s">
        <v>283</v>
      </c>
      <c r="D147" s="28" t="s">
        <v>314</v>
      </c>
      <c r="E147" s="28" t="s">
        <v>315</v>
      </c>
      <c r="F147" s="41">
        <v>7500</v>
      </c>
      <c r="G147" s="28">
        <v>5</v>
      </c>
      <c r="H147" s="30"/>
      <c r="I147" s="30"/>
      <c r="J147" s="74"/>
      <c r="K147" s="30"/>
      <c r="L147" s="41"/>
      <c r="M147" s="41"/>
      <c r="N147" s="30"/>
      <c r="O147" s="41"/>
      <c r="P147" s="28"/>
      <c r="Q147" s="28" t="s">
        <v>44</v>
      </c>
      <c r="R147" s="28" t="s">
        <v>44</v>
      </c>
      <c r="S147" s="53" t="s">
        <v>44</v>
      </c>
      <c r="T147" s="53" t="s">
        <v>44</v>
      </c>
      <c r="U147" s="30">
        <v>80</v>
      </c>
      <c r="V147" s="55">
        <v>80</v>
      </c>
      <c r="W147" s="55">
        <f>U147*0.6</f>
        <v>48</v>
      </c>
      <c r="X147" s="30">
        <v>48</v>
      </c>
      <c r="Y147" s="30">
        <f t="shared" si="56"/>
        <v>48</v>
      </c>
      <c r="Z147" s="58" t="s">
        <v>180</v>
      </c>
    </row>
    <row r="148" s="1" customFormat="1" ht="51" customHeight="1" spans="1:26">
      <c r="A148" s="32">
        <f>COUNT($A$1:A147)+1</f>
        <v>132</v>
      </c>
      <c r="B148" s="28" t="s">
        <v>213</v>
      </c>
      <c r="C148" s="28" t="s">
        <v>283</v>
      </c>
      <c r="D148" s="28"/>
      <c r="E148" s="28" t="s">
        <v>316</v>
      </c>
      <c r="F148" s="41"/>
      <c r="G148" s="28"/>
      <c r="H148" s="28"/>
      <c r="I148" s="28"/>
      <c r="J148" s="28"/>
      <c r="K148" s="28"/>
      <c r="L148" s="28"/>
      <c r="M148" s="28"/>
      <c r="N148" s="30"/>
      <c r="O148" s="62"/>
      <c r="P148" s="62"/>
      <c r="Q148" s="41">
        <v>900</v>
      </c>
      <c r="R148" s="41">
        <v>650</v>
      </c>
      <c r="S148" s="53">
        <f>R148/Q148</f>
        <v>0.722222222222222</v>
      </c>
      <c r="T148" s="54">
        <v>0.2</v>
      </c>
      <c r="U148" s="30">
        <f>T148*R148</f>
        <v>130</v>
      </c>
      <c r="V148" s="55">
        <v>130</v>
      </c>
      <c r="W148" s="55">
        <f>V148*0.6</f>
        <v>78</v>
      </c>
      <c r="X148" s="30">
        <v>78</v>
      </c>
      <c r="Y148" s="30">
        <f t="shared" si="56"/>
        <v>78</v>
      </c>
      <c r="Z148" s="58"/>
    </row>
    <row r="149" s="1" customFormat="1" ht="51" customHeight="1" spans="1:26">
      <c r="A149" s="32">
        <f>COUNT($A$1:A148)+1</f>
        <v>133</v>
      </c>
      <c r="B149" s="28" t="s">
        <v>213</v>
      </c>
      <c r="C149" s="28" t="s">
        <v>283</v>
      </c>
      <c r="D149" s="28"/>
      <c r="E149" s="28" t="s">
        <v>317</v>
      </c>
      <c r="F149" s="41">
        <v>9000</v>
      </c>
      <c r="G149" s="28">
        <v>6</v>
      </c>
      <c r="H149" s="28"/>
      <c r="I149" s="28"/>
      <c r="J149" s="28"/>
      <c r="K149" s="28"/>
      <c r="L149" s="28"/>
      <c r="M149" s="28"/>
      <c r="N149" s="30"/>
      <c r="O149" s="62"/>
      <c r="P149" s="62"/>
      <c r="Q149" s="28" t="s">
        <v>44</v>
      </c>
      <c r="R149" s="28" t="s">
        <v>44</v>
      </c>
      <c r="S149" s="53" t="s">
        <v>44</v>
      </c>
      <c r="T149" s="53" t="s">
        <v>44</v>
      </c>
      <c r="U149" s="30">
        <v>80</v>
      </c>
      <c r="V149" s="55">
        <v>80</v>
      </c>
      <c r="W149" s="55">
        <f>U149*0.6</f>
        <v>48</v>
      </c>
      <c r="X149" s="30">
        <v>48</v>
      </c>
      <c r="Y149" s="30">
        <f t="shared" si="56"/>
        <v>48</v>
      </c>
      <c r="Z149" s="58" t="s">
        <v>180</v>
      </c>
    </row>
    <row r="150" s="1" customFormat="1" ht="51" customHeight="1" spans="1:26">
      <c r="A150" s="32">
        <f>COUNT($A$1:A149)+1</f>
        <v>134</v>
      </c>
      <c r="B150" s="28" t="s">
        <v>213</v>
      </c>
      <c r="C150" s="28" t="s">
        <v>283</v>
      </c>
      <c r="D150" s="28"/>
      <c r="E150" s="28" t="s">
        <v>318</v>
      </c>
      <c r="F150" s="41"/>
      <c r="G150" s="28"/>
      <c r="H150" s="30"/>
      <c r="I150" s="30"/>
      <c r="J150" s="74"/>
      <c r="K150" s="30"/>
      <c r="L150" s="41"/>
      <c r="M150" s="41"/>
      <c r="N150" s="30"/>
      <c r="O150" s="41"/>
      <c r="P150" s="28"/>
      <c r="Q150" s="41">
        <v>1450</v>
      </c>
      <c r="R150" s="41">
        <v>1000</v>
      </c>
      <c r="S150" s="53">
        <f>R150/Q150</f>
        <v>0.689655172413793</v>
      </c>
      <c r="T150" s="54">
        <v>0.2</v>
      </c>
      <c r="U150" s="30">
        <f>T150*R150</f>
        <v>200</v>
      </c>
      <c r="V150" s="55">
        <v>200</v>
      </c>
      <c r="W150" s="55">
        <f>V150*0.6</f>
        <v>120</v>
      </c>
      <c r="X150" s="30">
        <v>120</v>
      </c>
      <c r="Y150" s="30">
        <f t="shared" si="56"/>
        <v>120</v>
      </c>
      <c r="Z150" s="58"/>
    </row>
    <row r="151" s="1" customFormat="1" ht="51" customHeight="1" spans="1:26">
      <c r="A151" s="32">
        <f>COUNT($A$1:A150)+1</f>
        <v>135</v>
      </c>
      <c r="B151" s="28" t="s">
        <v>213</v>
      </c>
      <c r="C151" s="28" t="s">
        <v>283</v>
      </c>
      <c r="D151" s="28" t="s">
        <v>319</v>
      </c>
      <c r="E151" s="28" t="s">
        <v>320</v>
      </c>
      <c r="F151" s="28">
        <v>7200</v>
      </c>
      <c r="G151" s="28">
        <v>9</v>
      </c>
      <c r="H151" s="30"/>
      <c r="I151" s="30"/>
      <c r="J151" s="74"/>
      <c r="K151" s="30"/>
      <c r="L151" s="41"/>
      <c r="M151" s="41"/>
      <c r="N151" s="30"/>
      <c r="O151" s="41"/>
      <c r="P151" s="28"/>
      <c r="Q151" s="28" t="s">
        <v>44</v>
      </c>
      <c r="R151" s="28" t="s">
        <v>44</v>
      </c>
      <c r="S151" s="53" t="s">
        <v>44</v>
      </c>
      <c r="T151" s="53" t="s">
        <v>44</v>
      </c>
      <c r="U151" s="30">
        <v>80</v>
      </c>
      <c r="V151" s="55">
        <v>80</v>
      </c>
      <c r="W151" s="55">
        <f>V151*0.6</f>
        <v>48</v>
      </c>
      <c r="X151" s="30">
        <v>48</v>
      </c>
      <c r="Y151" s="30">
        <f t="shared" si="56"/>
        <v>48</v>
      </c>
      <c r="Z151" s="58" t="s">
        <v>180</v>
      </c>
    </row>
    <row r="152" s="1" customFormat="1" ht="51" customHeight="1" spans="1:26">
      <c r="A152" s="32">
        <f>COUNT($A$1:A151)+1</f>
        <v>136</v>
      </c>
      <c r="B152" s="28" t="s">
        <v>213</v>
      </c>
      <c r="C152" s="28" t="s">
        <v>283</v>
      </c>
      <c r="D152" s="28" t="s">
        <v>321</v>
      </c>
      <c r="E152" s="28" t="s">
        <v>322</v>
      </c>
      <c r="F152" s="28">
        <v>1200</v>
      </c>
      <c r="G152" s="28">
        <v>2</v>
      </c>
      <c r="H152" s="30"/>
      <c r="I152" s="30"/>
      <c r="J152" s="74"/>
      <c r="K152" s="30"/>
      <c r="L152" s="41"/>
      <c r="M152" s="41"/>
      <c r="N152" s="30"/>
      <c r="O152" s="41"/>
      <c r="P152" s="28"/>
      <c r="Q152" s="28" t="s">
        <v>44</v>
      </c>
      <c r="R152" s="28" t="s">
        <v>44</v>
      </c>
      <c r="S152" s="53" t="s">
        <v>44</v>
      </c>
      <c r="T152" s="53" t="s">
        <v>44</v>
      </c>
      <c r="U152" s="30">
        <v>80</v>
      </c>
      <c r="V152" s="55">
        <v>80</v>
      </c>
      <c r="W152" s="55">
        <f>V152*0.6</f>
        <v>48</v>
      </c>
      <c r="X152" s="30">
        <v>48</v>
      </c>
      <c r="Y152" s="30">
        <f t="shared" si="56"/>
        <v>48</v>
      </c>
      <c r="Z152" s="58" t="s">
        <v>180</v>
      </c>
    </row>
    <row r="153" s="1" customFormat="1" ht="51" customHeight="1" spans="1:26">
      <c r="A153" s="32">
        <f>COUNT($A$1:A152)+1</f>
        <v>137</v>
      </c>
      <c r="B153" s="28" t="s">
        <v>213</v>
      </c>
      <c r="C153" s="28" t="s">
        <v>283</v>
      </c>
      <c r="D153" s="28" t="s">
        <v>196</v>
      </c>
      <c r="E153" s="28" t="s">
        <v>323</v>
      </c>
      <c r="F153" s="28">
        <v>1200</v>
      </c>
      <c r="G153" s="28">
        <v>2</v>
      </c>
      <c r="H153" s="30"/>
      <c r="I153" s="30"/>
      <c r="J153" s="74"/>
      <c r="K153" s="30"/>
      <c r="L153" s="41"/>
      <c r="M153" s="41"/>
      <c r="N153" s="30"/>
      <c r="O153" s="41"/>
      <c r="P153" s="28"/>
      <c r="Q153" s="28" t="s">
        <v>44</v>
      </c>
      <c r="R153" s="28" t="s">
        <v>44</v>
      </c>
      <c r="S153" s="53" t="s">
        <v>44</v>
      </c>
      <c r="T153" s="53" t="s">
        <v>44</v>
      </c>
      <c r="U153" s="30">
        <v>80</v>
      </c>
      <c r="V153" s="55">
        <v>80</v>
      </c>
      <c r="W153" s="55">
        <f>V153*0.6</f>
        <v>48</v>
      </c>
      <c r="X153" s="30">
        <v>48</v>
      </c>
      <c r="Y153" s="30">
        <f t="shared" si="56"/>
        <v>48</v>
      </c>
      <c r="Z153" s="58" t="s">
        <v>180</v>
      </c>
    </row>
    <row r="154" s="1" customFormat="1" ht="51" customHeight="1" spans="1:26">
      <c r="A154" s="32">
        <f>COUNT($A$1:A153)+1</f>
        <v>138</v>
      </c>
      <c r="B154" s="28" t="s">
        <v>213</v>
      </c>
      <c r="C154" s="28" t="s">
        <v>283</v>
      </c>
      <c r="D154" s="28" t="s">
        <v>324</v>
      </c>
      <c r="E154" s="28" t="s">
        <v>325</v>
      </c>
      <c r="F154" s="41">
        <v>1200</v>
      </c>
      <c r="G154" s="28">
        <v>2</v>
      </c>
      <c r="H154" s="30"/>
      <c r="I154" s="30"/>
      <c r="J154" s="74"/>
      <c r="K154" s="30"/>
      <c r="L154" s="41"/>
      <c r="M154" s="41"/>
      <c r="N154" s="30"/>
      <c r="O154" s="41"/>
      <c r="P154" s="28"/>
      <c r="Q154" s="41">
        <v>350</v>
      </c>
      <c r="R154" s="41">
        <v>200</v>
      </c>
      <c r="S154" s="53">
        <f>R154/Q154</f>
        <v>0.571428571428571</v>
      </c>
      <c r="T154" s="54">
        <v>0.2</v>
      </c>
      <c r="U154" s="30">
        <f>T154*R154</f>
        <v>40</v>
      </c>
      <c r="V154" s="55">
        <v>40</v>
      </c>
      <c r="W154" s="55">
        <f>V154*0.6</f>
        <v>24</v>
      </c>
      <c r="X154" s="30">
        <v>24</v>
      </c>
      <c r="Y154" s="30">
        <f t="shared" si="56"/>
        <v>24</v>
      </c>
      <c r="Z154" s="58"/>
    </row>
    <row r="155" s="3" customFormat="1" ht="30" hidden="1" customHeight="1" spans="1:26">
      <c r="A155" s="60" t="s">
        <v>326</v>
      </c>
      <c r="B155" s="61"/>
      <c r="C155" s="61"/>
      <c r="D155" s="61"/>
      <c r="E155" s="28" t="s">
        <v>34</v>
      </c>
      <c r="F155" s="39">
        <f>SUM(F156:F188)</f>
        <v>103700</v>
      </c>
      <c r="G155" s="39">
        <f>SUM(G156:G188)</f>
        <v>158</v>
      </c>
      <c r="H155" s="39">
        <f>SUM(H156:H188)</f>
        <v>20658.54</v>
      </c>
      <c r="I155" s="39">
        <f>SUM(I156:I188)</f>
        <v>7486.57</v>
      </c>
      <c r="J155" s="39"/>
      <c r="K155" s="39"/>
      <c r="L155" s="39">
        <f t="shared" ref="L155:P155" si="58">SUM(L156:L188)</f>
        <v>1279</v>
      </c>
      <c r="M155" s="39">
        <f t="shared" si="58"/>
        <v>2780</v>
      </c>
      <c r="N155" s="27">
        <f t="shared" si="58"/>
        <v>-1501</v>
      </c>
      <c r="O155" s="39">
        <f t="shared" si="58"/>
        <v>0</v>
      </c>
      <c r="P155" s="39"/>
      <c r="Q155" s="39">
        <f t="shared" ref="Q155:Y155" si="59">SUM(Q156:Q188)</f>
        <v>25697</v>
      </c>
      <c r="R155" s="39">
        <f t="shared" si="59"/>
        <v>16398</v>
      </c>
      <c r="S155" s="68"/>
      <c r="T155" s="39"/>
      <c r="U155" s="27">
        <f t="shared" si="59"/>
        <v>3379</v>
      </c>
      <c r="V155" s="27">
        <f t="shared" si="59"/>
        <v>3377</v>
      </c>
      <c r="W155" s="27">
        <f t="shared" si="59"/>
        <v>2026.2</v>
      </c>
      <c r="X155" s="27">
        <f t="shared" si="59"/>
        <v>2023</v>
      </c>
      <c r="Y155" s="27">
        <f t="shared" si="59"/>
        <v>522</v>
      </c>
      <c r="Z155" s="57"/>
    </row>
    <row r="156" s="1" customFormat="1" ht="60" customHeight="1" spans="1:26">
      <c r="A156" s="32">
        <f>COUNT($A$1:A154)+1</f>
        <v>139</v>
      </c>
      <c r="B156" s="28" t="s">
        <v>213</v>
      </c>
      <c r="C156" s="28" t="s">
        <v>327</v>
      </c>
      <c r="D156" s="28" t="s">
        <v>328</v>
      </c>
      <c r="E156" s="28" t="s">
        <v>329</v>
      </c>
      <c r="F156" s="62">
        <v>3500</v>
      </c>
      <c r="G156" s="62">
        <v>4</v>
      </c>
      <c r="H156" s="30">
        <v>172.85</v>
      </c>
      <c r="I156" s="30">
        <v>0</v>
      </c>
      <c r="J156" s="40">
        <f>I156/H156</f>
        <v>0</v>
      </c>
      <c r="K156" s="30">
        <v>0</v>
      </c>
      <c r="L156" s="41">
        <v>0</v>
      </c>
      <c r="M156" s="41">
        <v>50</v>
      </c>
      <c r="N156" s="30">
        <f>L156-M156</f>
        <v>-50</v>
      </c>
      <c r="O156" s="41" t="s">
        <v>39</v>
      </c>
      <c r="P156" s="28" t="s">
        <v>330</v>
      </c>
      <c r="Q156" s="28">
        <v>690</v>
      </c>
      <c r="R156" s="28">
        <f>Q156*0.6</f>
        <v>414</v>
      </c>
      <c r="S156" s="53">
        <f t="shared" ref="S156:S178" si="60">R156/Q156</f>
        <v>0.6</v>
      </c>
      <c r="T156" s="54">
        <v>0.2</v>
      </c>
      <c r="U156" s="30">
        <f>T156*R156</f>
        <v>82.8</v>
      </c>
      <c r="V156" s="55">
        <v>82</v>
      </c>
      <c r="W156" s="55">
        <f>V156*0.6</f>
        <v>49.2</v>
      </c>
      <c r="X156" s="30">
        <v>49</v>
      </c>
      <c r="Y156" s="30">
        <f t="shared" ref="Y156:Y188" si="61">X156+N156</f>
        <v>-1</v>
      </c>
      <c r="Z156" s="58"/>
    </row>
    <row r="157" s="1" customFormat="1" ht="51" customHeight="1" spans="1:26">
      <c r="A157" s="32">
        <f>COUNT($A$1:A156)+1</f>
        <v>140</v>
      </c>
      <c r="B157" s="28" t="s">
        <v>213</v>
      </c>
      <c r="C157" s="28" t="s">
        <v>327</v>
      </c>
      <c r="D157" s="28" t="s">
        <v>328</v>
      </c>
      <c r="E157" s="28" t="s">
        <v>331</v>
      </c>
      <c r="F157" s="62">
        <v>4500</v>
      </c>
      <c r="G157" s="62">
        <v>5</v>
      </c>
      <c r="H157" s="30">
        <v>848.75</v>
      </c>
      <c r="I157" s="30">
        <v>623.89</v>
      </c>
      <c r="J157" s="40">
        <f>I157/H157</f>
        <v>0.735069219440353</v>
      </c>
      <c r="K157" s="30">
        <v>0.2</v>
      </c>
      <c r="L157" s="41">
        <v>124</v>
      </c>
      <c r="M157" s="41">
        <v>160</v>
      </c>
      <c r="N157" s="30">
        <f>L157-M157</f>
        <v>-36</v>
      </c>
      <c r="O157" s="41" t="s">
        <v>39</v>
      </c>
      <c r="P157" s="28" t="s">
        <v>332</v>
      </c>
      <c r="Q157" s="28">
        <v>830</v>
      </c>
      <c r="R157" s="28">
        <v>498</v>
      </c>
      <c r="S157" s="53">
        <f t="shared" si="60"/>
        <v>0.6</v>
      </c>
      <c r="T157" s="54">
        <v>0.2</v>
      </c>
      <c r="U157" s="30">
        <f>T157*R157</f>
        <v>99.6</v>
      </c>
      <c r="V157" s="55">
        <v>99</v>
      </c>
      <c r="W157" s="55">
        <f>V157*0.6</f>
        <v>59.4</v>
      </c>
      <c r="X157" s="30">
        <v>59</v>
      </c>
      <c r="Y157" s="30">
        <f t="shared" si="61"/>
        <v>23</v>
      </c>
      <c r="Z157" s="58"/>
    </row>
    <row r="158" s="1" customFormat="1" ht="51" customHeight="1" spans="1:26">
      <c r="A158" s="32">
        <f>COUNT($A$1:A157)+1</f>
        <v>141</v>
      </c>
      <c r="B158" s="28" t="s">
        <v>213</v>
      </c>
      <c r="C158" s="28" t="s">
        <v>327</v>
      </c>
      <c r="D158" s="28" t="s">
        <v>134</v>
      </c>
      <c r="E158" s="28" t="s">
        <v>333</v>
      </c>
      <c r="F158" s="28">
        <v>2000</v>
      </c>
      <c r="G158" s="28">
        <v>2</v>
      </c>
      <c r="H158" s="30"/>
      <c r="I158" s="30"/>
      <c r="J158" s="42"/>
      <c r="K158" s="30"/>
      <c r="L158" s="41"/>
      <c r="M158" s="41"/>
      <c r="N158" s="30"/>
      <c r="O158" s="41"/>
      <c r="P158" s="28"/>
      <c r="Q158" s="28" t="s">
        <v>44</v>
      </c>
      <c r="R158" s="28" t="s">
        <v>44</v>
      </c>
      <c r="S158" s="53" t="s">
        <v>44</v>
      </c>
      <c r="T158" s="53" t="s">
        <v>44</v>
      </c>
      <c r="U158" s="30">
        <v>80</v>
      </c>
      <c r="V158" s="55">
        <v>80</v>
      </c>
      <c r="W158" s="55">
        <f>U158*0.6</f>
        <v>48</v>
      </c>
      <c r="X158" s="30">
        <v>48</v>
      </c>
      <c r="Y158" s="30">
        <f t="shared" si="61"/>
        <v>48</v>
      </c>
      <c r="Z158" s="58" t="s">
        <v>180</v>
      </c>
    </row>
    <row r="159" s="1" customFormat="1" ht="75" customHeight="1" spans="1:26">
      <c r="A159" s="32">
        <f>COUNT($A$1:A158)+1</f>
        <v>142</v>
      </c>
      <c r="B159" s="28" t="s">
        <v>213</v>
      </c>
      <c r="C159" s="28" t="s">
        <v>327</v>
      </c>
      <c r="D159" s="28"/>
      <c r="E159" s="28" t="s">
        <v>334</v>
      </c>
      <c r="F159" s="28">
        <v>1500</v>
      </c>
      <c r="G159" s="28">
        <v>1</v>
      </c>
      <c r="H159" s="30">
        <v>368</v>
      </c>
      <c r="I159" s="30">
        <v>300.25</v>
      </c>
      <c r="J159" s="40">
        <f>I159/H159</f>
        <v>0.815896739130435</v>
      </c>
      <c r="K159" s="30">
        <v>0.2</v>
      </c>
      <c r="L159" s="41">
        <v>60</v>
      </c>
      <c r="M159" s="41">
        <v>80</v>
      </c>
      <c r="N159" s="30">
        <f t="shared" ref="N159:N181" si="62">L159-M159</f>
        <v>-20</v>
      </c>
      <c r="O159" s="41" t="s">
        <v>117</v>
      </c>
      <c r="P159" s="28" t="s">
        <v>335</v>
      </c>
      <c r="Q159" s="28">
        <v>1200</v>
      </c>
      <c r="R159" s="28">
        <v>1200</v>
      </c>
      <c r="S159" s="53">
        <f t="shared" si="60"/>
        <v>1</v>
      </c>
      <c r="T159" s="54">
        <v>0.2</v>
      </c>
      <c r="U159" s="30">
        <f t="shared" ref="U159:U175" si="63">T159*R159</f>
        <v>240</v>
      </c>
      <c r="V159" s="55">
        <v>240</v>
      </c>
      <c r="W159" s="55">
        <f t="shared" ref="W159:W175" si="64">V159*0.6</f>
        <v>144</v>
      </c>
      <c r="X159" s="30">
        <v>144</v>
      </c>
      <c r="Y159" s="30">
        <f t="shared" si="61"/>
        <v>124</v>
      </c>
      <c r="Z159" s="58" t="s">
        <v>116</v>
      </c>
    </row>
    <row r="160" s="1" customFormat="1" ht="75" customHeight="1" spans="1:26">
      <c r="A160" s="32">
        <f>COUNT($A$1:A159)+1</f>
        <v>143</v>
      </c>
      <c r="B160" s="28" t="s">
        <v>213</v>
      </c>
      <c r="C160" s="28" t="s">
        <v>327</v>
      </c>
      <c r="D160" s="28" t="s">
        <v>148</v>
      </c>
      <c r="E160" s="28" t="s">
        <v>336</v>
      </c>
      <c r="F160" s="28">
        <v>12000</v>
      </c>
      <c r="G160" s="28">
        <v>20</v>
      </c>
      <c r="H160" s="30">
        <v>2922.83</v>
      </c>
      <c r="I160" s="30">
        <v>1396.51</v>
      </c>
      <c r="J160" s="40">
        <f>I160/H160</f>
        <v>0.477793782053695</v>
      </c>
      <c r="K160" s="30">
        <v>0.1</v>
      </c>
      <c r="L160" s="41">
        <v>139</v>
      </c>
      <c r="M160" s="41">
        <v>361</v>
      </c>
      <c r="N160" s="30">
        <f t="shared" si="62"/>
        <v>-222</v>
      </c>
      <c r="O160" s="41" t="s">
        <v>39</v>
      </c>
      <c r="P160" s="28" t="s">
        <v>337</v>
      </c>
      <c r="Q160" s="28">
        <v>3200</v>
      </c>
      <c r="R160" s="28">
        <v>1960</v>
      </c>
      <c r="S160" s="53">
        <f t="shared" si="60"/>
        <v>0.6125</v>
      </c>
      <c r="T160" s="54">
        <v>0.2</v>
      </c>
      <c r="U160" s="30">
        <f t="shared" si="63"/>
        <v>392</v>
      </c>
      <c r="V160" s="55">
        <v>392</v>
      </c>
      <c r="W160" s="55">
        <f t="shared" si="64"/>
        <v>235.2</v>
      </c>
      <c r="X160" s="30">
        <v>235</v>
      </c>
      <c r="Y160" s="30">
        <f t="shared" si="61"/>
        <v>13</v>
      </c>
      <c r="Z160" s="58"/>
    </row>
    <row r="161" s="1" customFormat="1" ht="51" customHeight="1" spans="1:26">
      <c r="A161" s="32">
        <f>COUNT($A$1:A160)+1</f>
        <v>144</v>
      </c>
      <c r="B161" s="28" t="s">
        <v>213</v>
      </c>
      <c r="C161" s="28" t="s">
        <v>327</v>
      </c>
      <c r="D161" s="28" t="s">
        <v>338</v>
      </c>
      <c r="E161" s="28" t="s">
        <v>339</v>
      </c>
      <c r="F161" s="28">
        <v>3600</v>
      </c>
      <c r="G161" s="28">
        <v>6</v>
      </c>
      <c r="H161" s="30">
        <v>0</v>
      </c>
      <c r="I161" s="30">
        <v>0</v>
      </c>
      <c r="J161" s="42"/>
      <c r="K161" s="30">
        <v>0</v>
      </c>
      <c r="L161" s="41">
        <v>0</v>
      </c>
      <c r="M161" s="41">
        <v>78</v>
      </c>
      <c r="N161" s="30">
        <f t="shared" si="62"/>
        <v>-78</v>
      </c>
      <c r="O161" s="41" t="s">
        <v>39</v>
      </c>
      <c r="P161" s="28" t="s">
        <v>59</v>
      </c>
      <c r="Q161" s="28">
        <v>600</v>
      </c>
      <c r="R161" s="28">
        <v>350</v>
      </c>
      <c r="S161" s="53">
        <f t="shared" si="60"/>
        <v>0.583333333333333</v>
      </c>
      <c r="T161" s="54">
        <v>0.2</v>
      </c>
      <c r="U161" s="30">
        <f t="shared" si="63"/>
        <v>70</v>
      </c>
      <c r="V161" s="55">
        <v>70</v>
      </c>
      <c r="W161" s="55">
        <f t="shared" si="64"/>
        <v>42</v>
      </c>
      <c r="X161" s="30">
        <v>42</v>
      </c>
      <c r="Y161" s="30">
        <f t="shared" si="61"/>
        <v>-36</v>
      </c>
      <c r="Z161" s="58"/>
    </row>
    <row r="162" s="1" customFormat="1" ht="51" customHeight="1" spans="1:26">
      <c r="A162" s="32">
        <f>COUNT($A$1:A161)+1</f>
        <v>145</v>
      </c>
      <c r="B162" s="28" t="s">
        <v>213</v>
      </c>
      <c r="C162" s="28" t="s">
        <v>327</v>
      </c>
      <c r="D162" s="28" t="s">
        <v>340</v>
      </c>
      <c r="E162" s="28" t="s">
        <v>341</v>
      </c>
      <c r="F162" s="28">
        <v>7200</v>
      </c>
      <c r="G162" s="28">
        <v>12</v>
      </c>
      <c r="H162" s="30">
        <v>1102.46</v>
      </c>
      <c r="I162" s="30">
        <v>875.5</v>
      </c>
      <c r="J162" s="40">
        <f t="shared" ref="J162:J170" si="65">I162/H162</f>
        <v>0.794133120476026</v>
      </c>
      <c r="K162" s="30">
        <v>0.2</v>
      </c>
      <c r="L162" s="41">
        <v>175</v>
      </c>
      <c r="M162" s="41">
        <v>100</v>
      </c>
      <c r="N162" s="30">
        <f t="shared" si="62"/>
        <v>75</v>
      </c>
      <c r="O162" s="41" t="s">
        <v>39</v>
      </c>
      <c r="P162" s="63" t="s">
        <v>342</v>
      </c>
      <c r="Q162" s="28">
        <v>1300</v>
      </c>
      <c r="R162" s="28">
        <v>750</v>
      </c>
      <c r="S162" s="53">
        <f t="shared" si="60"/>
        <v>0.576923076923077</v>
      </c>
      <c r="T162" s="54">
        <v>0.2</v>
      </c>
      <c r="U162" s="30">
        <f t="shared" si="63"/>
        <v>150</v>
      </c>
      <c r="V162" s="55">
        <v>150</v>
      </c>
      <c r="W162" s="55">
        <f t="shared" si="64"/>
        <v>90</v>
      </c>
      <c r="X162" s="30">
        <v>90</v>
      </c>
      <c r="Y162" s="30">
        <f t="shared" si="61"/>
        <v>165</v>
      </c>
      <c r="Z162" s="58"/>
    </row>
    <row r="163" s="1" customFormat="1" ht="51" customHeight="1" spans="1:26">
      <c r="A163" s="32">
        <f>COUNT($A$1:A162)+1</f>
        <v>146</v>
      </c>
      <c r="B163" s="28" t="s">
        <v>213</v>
      </c>
      <c r="C163" s="28" t="s">
        <v>327</v>
      </c>
      <c r="D163" s="28" t="s">
        <v>267</v>
      </c>
      <c r="E163" s="28" t="s">
        <v>343</v>
      </c>
      <c r="F163" s="28">
        <v>2400</v>
      </c>
      <c r="G163" s="28">
        <v>4</v>
      </c>
      <c r="H163" s="30">
        <v>733.41</v>
      </c>
      <c r="I163" s="30">
        <v>492.27</v>
      </c>
      <c r="J163" s="40">
        <f t="shared" si="65"/>
        <v>0.671207101075797</v>
      </c>
      <c r="K163" s="30">
        <v>0.2</v>
      </c>
      <c r="L163" s="41">
        <v>98</v>
      </c>
      <c r="M163" s="41">
        <v>167</v>
      </c>
      <c r="N163" s="30">
        <f t="shared" si="62"/>
        <v>-69</v>
      </c>
      <c r="O163" s="41" t="s">
        <v>39</v>
      </c>
      <c r="P163" s="28" t="s">
        <v>344</v>
      </c>
      <c r="Q163" s="28">
        <v>1400</v>
      </c>
      <c r="R163" s="28">
        <v>800</v>
      </c>
      <c r="S163" s="53">
        <f t="shared" si="60"/>
        <v>0.571428571428571</v>
      </c>
      <c r="T163" s="54">
        <v>0.2</v>
      </c>
      <c r="U163" s="30">
        <f t="shared" si="63"/>
        <v>160</v>
      </c>
      <c r="V163" s="55">
        <v>160</v>
      </c>
      <c r="W163" s="55">
        <f t="shared" si="64"/>
        <v>96</v>
      </c>
      <c r="X163" s="30">
        <v>96</v>
      </c>
      <c r="Y163" s="30">
        <f t="shared" si="61"/>
        <v>27</v>
      </c>
      <c r="Z163" s="58"/>
    </row>
    <row r="164" s="1" customFormat="1" ht="51" customHeight="1" spans="1:26">
      <c r="A164" s="32">
        <f>COUNT($A$1:A163)+1</f>
        <v>147</v>
      </c>
      <c r="B164" s="28" t="s">
        <v>213</v>
      </c>
      <c r="C164" s="28" t="s">
        <v>327</v>
      </c>
      <c r="D164" s="28"/>
      <c r="E164" s="28" t="s">
        <v>345</v>
      </c>
      <c r="F164" s="28">
        <v>3800</v>
      </c>
      <c r="G164" s="28">
        <v>5</v>
      </c>
      <c r="H164" s="30">
        <v>926.09</v>
      </c>
      <c r="I164" s="30">
        <v>332.31</v>
      </c>
      <c r="J164" s="40">
        <f t="shared" si="65"/>
        <v>0.358831215108683</v>
      </c>
      <c r="K164" s="30">
        <v>0.1</v>
      </c>
      <c r="L164" s="41">
        <v>33</v>
      </c>
      <c r="M164" s="41">
        <v>72</v>
      </c>
      <c r="N164" s="30">
        <f t="shared" si="62"/>
        <v>-39</v>
      </c>
      <c r="O164" s="41" t="s">
        <v>39</v>
      </c>
      <c r="P164" s="28" t="s">
        <v>346</v>
      </c>
      <c r="Q164" s="28">
        <v>1400</v>
      </c>
      <c r="R164" s="28">
        <v>900</v>
      </c>
      <c r="S164" s="53">
        <f t="shared" si="60"/>
        <v>0.642857142857143</v>
      </c>
      <c r="T164" s="54">
        <v>0.2</v>
      </c>
      <c r="U164" s="30">
        <f t="shared" si="63"/>
        <v>180</v>
      </c>
      <c r="V164" s="55">
        <v>180</v>
      </c>
      <c r="W164" s="55">
        <f t="shared" si="64"/>
        <v>108</v>
      </c>
      <c r="X164" s="30">
        <v>108</v>
      </c>
      <c r="Y164" s="30">
        <f t="shared" si="61"/>
        <v>69</v>
      </c>
      <c r="Z164" s="58"/>
    </row>
    <row r="165" s="6" customFormat="1" ht="51" customHeight="1" spans="1:16381">
      <c r="A165" s="32">
        <f>COUNT($A$1:A164)+1</f>
        <v>148</v>
      </c>
      <c r="B165" s="28" t="s">
        <v>213</v>
      </c>
      <c r="C165" s="28" t="s">
        <v>327</v>
      </c>
      <c r="D165" s="28"/>
      <c r="E165" s="28" t="s">
        <v>347</v>
      </c>
      <c r="F165" s="28">
        <v>2600</v>
      </c>
      <c r="G165" s="28">
        <v>4</v>
      </c>
      <c r="H165" s="30">
        <v>479.3</v>
      </c>
      <c r="I165" s="30">
        <v>319.32</v>
      </c>
      <c r="J165" s="40">
        <f t="shared" si="65"/>
        <v>0.666221573127478</v>
      </c>
      <c r="K165" s="30">
        <v>0.2</v>
      </c>
      <c r="L165" s="41">
        <v>63</v>
      </c>
      <c r="M165" s="41">
        <v>52</v>
      </c>
      <c r="N165" s="30">
        <f t="shared" si="62"/>
        <v>11</v>
      </c>
      <c r="O165" s="41" t="s">
        <v>39</v>
      </c>
      <c r="P165" s="28" t="s">
        <v>348</v>
      </c>
      <c r="Q165" s="28">
        <v>620</v>
      </c>
      <c r="R165" s="28">
        <v>500</v>
      </c>
      <c r="S165" s="53">
        <f t="shared" si="60"/>
        <v>0.806451612903226</v>
      </c>
      <c r="T165" s="54">
        <v>0.2</v>
      </c>
      <c r="U165" s="30">
        <f t="shared" si="63"/>
        <v>100</v>
      </c>
      <c r="V165" s="55">
        <v>100</v>
      </c>
      <c r="W165" s="55">
        <f t="shared" si="64"/>
        <v>60</v>
      </c>
      <c r="X165" s="30">
        <v>60</v>
      </c>
      <c r="Y165" s="30">
        <f t="shared" si="61"/>
        <v>71</v>
      </c>
      <c r="Z165" s="58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  <c r="WWK165" s="1"/>
      <c r="WWL165" s="1"/>
      <c r="WWM165" s="1"/>
      <c r="WWN165" s="1"/>
      <c r="WWO165" s="1"/>
      <c r="WWP165" s="1"/>
      <c r="WWQ165" s="1"/>
      <c r="WWR165" s="1"/>
      <c r="WWS165" s="1"/>
      <c r="WWT165" s="1"/>
      <c r="WWU165" s="1"/>
      <c r="WWV165" s="1"/>
      <c r="WWW165" s="1"/>
      <c r="WWX165" s="1"/>
      <c r="WWY165" s="1"/>
      <c r="WWZ165" s="1"/>
      <c r="WXA165" s="1"/>
      <c r="WXB165" s="1"/>
      <c r="WXC165" s="1"/>
      <c r="WXD165" s="1"/>
      <c r="WXE165" s="1"/>
      <c r="WXF165" s="1"/>
      <c r="WXG165" s="1"/>
      <c r="WXH165" s="1"/>
      <c r="WXI165" s="1"/>
      <c r="WXJ165" s="1"/>
      <c r="WXK165" s="1"/>
      <c r="WXL165" s="1"/>
      <c r="WXM165" s="1"/>
      <c r="WXN165" s="1"/>
      <c r="WXO165" s="1"/>
      <c r="WXP165" s="1"/>
      <c r="WXQ165" s="1"/>
      <c r="WXR165" s="1"/>
      <c r="WXS165" s="1"/>
      <c r="WXT165" s="1"/>
      <c r="WXU165" s="1"/>
      <c r="WXV165" s="1"/>
      <c r="WXW165" s="1"/>
      <c r="WXX165" s="1"/>
      <c r="WXY165" s="1"/>
      <c r="WXZ165" s="1"/>
      <c r="WYA165" s="1"/>
      <c r="WYB165" s="1"/>
      <c r="WYC165" s="1"/>
      <c r="WYD165" s="1"/>
      <c r="WYE165" s="1"/>
      <c r="WYF165" s="1"/>
      <c r="WYG165" s="1"/>
      <c r="WYH165" s="1"/>
      <c r="WYI165" s="1"/>
      <c r="WYJ165" s="1"/>
      <c r="WYK165" s="1"/>
      <c r="WYL165" s="1"/>
      <c r="WYM165" s="1"/>
      <c r="WYN165" s="1"/>
      <c r="WYO165" s="1"/>
      <c r="WYP165" s="1"/>
      <c r="WYQ165" s="1"/>
      <c r="WYR165" s="1"/>
      <c r="WYS165" s="1"/>
      <c r="WYT165" s="1"/>
      <c r="WYU165" s="1"/>
      <c r="WYV165" s="1"/>
      <c r="WYW165" s="1"/>
      <c r="WYX165" s="1"/>
      <c r="WYY165" s="1"/>
      <c r="WYZ165" s="1"/>
      <c r="WZA165" s="1"/>
      <c r="WZB165" s="1"/>
      <c r="WZC165" s="1"/>
      <c r="WZD165" s="1"/>
      <c r="WZE165" s="1"/>
      <c r="WZF165" s="1"/>
      <c r="WZG165" s="1"/>
      <c r="WZH165" s="1"/>
      <c r="WZI165" s="1"/>
      <c r="WZJ165" s="1"/>
      <c r="WZK165" s="1"/>
      <c r="WZL165" s="1"/>
      <c r="WZM165" s="1"/>
      <c r="WZN165" s="1"/>
      <c r="WZO165" s="1"/>
      <c r="WZP165" s="1"/>
      <c r="WZQ165" s="1"/>
      <c r="WZR165" s="1"/>
      <c r="WZS165" s="1"/>
      <c r="WZT165" s="1"/>
      <c r="WZU165" s="1"/>
      <c r="WZV165" s="1"/>
      <c r="WZW165" s="1"/>
      <c r="WZX165" s="1"/>
      <c r="WZY165" s="1"/>
      <c r="WZZ165" s="1"/>
      <c r="XAA165" s="1"/>
      <c r="XAB165" s="1"/>
      <c r="XAC165" s="1"/>
      <c r="XAD165" s="1"/>
      <c r="XAE165" s="1"/>
      <c r="XAF165" s="1"/>
      <c r="XAG165" s="1"/>
      <c r="XAH165" s="1"/>
      <c r="XAI165" s="1"/>
      <c r="XAJ165" s="1"/>
      <c r="XAK165" s="1"/>
      <c r="XAL165" s="1"/>
      <c r="XAM165" s="1"/>
      <c r="XAN165" s="1"/>
      <c r="XAO165" s="1"/>
      <c r="XAP165" s="1"/>
      <c r="XAQ165" s="1"/>
      <c r="XAR165" s="1"/>
      <c r="XAS165" s="1"/>
      <c r="XAT165" s="1"/>
      <c r="XAU165" s="1"/>
      <c r="XAV165" s="1"/>
      <c r="XAW165" s="1"/>
      <c r="XAX165" s="1"/>
      <c r="XAY165" s="1"/>
      <c r="XAZ165" s="1"/>
      <c r="XBA165" s="1"/>
      <c r="XBB165" s="1"/>
      <c r="XBC165" s="1"/>
      <c r="XBD165" s="1"/>
      <c r="XBE165" s="1"/>
      <c r="XBF165" s="1"/>
      <c r="XBG165" s="1"/>
      <c r="XBH165" s="1"/>
      <c r="XBI165" s="1"/>
      <c r="XBJ165" s="1"/>
      <c r="XBK165" s="1"/>
      <c r="XBL165" s="1"/>
      <c r="XBM165" s="1"/>
      <c r="XBN165" s="1"/>
      <c r="XBO165" s="1"/>
      <c r="XBP165" s="1"/>
      <c r="XBQ165" s="1"/>
      <c r="XBR165" s="1"/>
      <c r="XBS165" s="1"/>
      <c r="XBT165" s="1"/>
      <c r="XBU165" s="1"/>
      <c r="XBV165" s="1"/>
      <c r="XBW165" s="1"/>
      <c r="XBX165" s="1"/>
      <c r="XBY165" s="1"/>
      <c r="XBZ165" s="1"/>
      <c r="XCA165" s="1"/>
      <c r="XCB165" s="1"/>
      <c r="XCC165" s="1"/>
      <c r="XCD165" s="1"/>
      <c r="XCE165" s="1"/>
      <c r="XCF165" s="1"/>
      <c r="XCG165" s="1"/>
      <c r="XCH165" s="1"/>
      <c r="XCI165" s="1"/>
      <c r="XCJ165" s="1"/>
      <c r="XCK165" s="1"/>
      <c r="XCL165" s="1"/>
      <c r="XCM165" s="1"/>
      <c r="XCN165" s="1"/>
      <c r="XCO165" s="1"/>
      <c r="XCP165" s="1"/>
      <c r="XCQ165" s="1"/>
      <c r="XCR165" s="1"/>
      <c r="XCS165" s="1"/>
      <c r="XCT165" s="1"/>
      <c r="XCU165" s="1"/>
      <c r="XCV165" s="1"/>
      <c r="XCW165" s="1"/>
      <c r="XCX165" s="1"/>
      <c r="XCY165" s="1"/>
      <c r="XCZ165" s="1"/>
      <c r="XDA165" s="1"/>
      <c r="XDB165" s="1"/>
      <c r="XDC165" s="1"/>
      <c r="XDD165" s="1"/>
      <c r="XDE165" s="1"/>
      <c r="XDF165" s="1"/>
      <c r="XDG165" s="1"/>
      <c r="XDH165" s="1"/>
      <c r="XDI165" s="1"/>
      <c r="XDJ165" s="1"/>
      <c r="XDK165" s="1"/>
      <c r="XDL165" s="1"/>
      <c r="XDM165" s="1"/>
      <c r="XDN165" s="1"/>
      <c r="XDO165" s="1"/>
      <c r="XDP165" s="1"/>
      <c r="XDQ165" s="1"/>
      <c r="XDR165" s="1"/>
      <c r="XDS165" s="1"/>
      <c r="XDT165" s="1"/>
      <c r="XDU165" s="1"/>
      <c r="XDV165" s="1"/>
      <c r="XDW165" s="1"/>
      <c r="XDX165" s="1"/>
      <c r="XDY165" s="1"/>
      <c r="XDZ165" s="1"/>
      <c r="XEA165" s="1"/>
      <c r="XEB165" s="1"/>
      <c r="XEC165" s="1"/>
      <c r="XED165" s="1"/>
      <c r="XEE165" s="1"/>
      <c r="XEF165" s="1"/>
      <c r="XEG165" s="1"/>
      <c r="XEH165" s="1"/>
      <c r="XEI165" s="1"/>
      <c r="XEJ165" s="1"/>
      <c r="XEK165" s="1"/>
      <c r="XEL165" s="1"/>
      <c r="XEM165" s="1"/>
      <c r="XEN165" s="1"/>
      <c r="XEO165" s="1"/>
      <c r="XEP165" s="1"/>
      <c r="XEQ165" s="1"/>
      <c r="XER165" s="1"/>
      <c r="XES165" s="1"/>
      <c r="XET165" s="1"/>
      <c r="XEU165" s="1"/>
      <c r="XEV165" s="1"/>
      <c r="XEW165" s="1"/>
      <c r="XEX165" s="1"/>
      <c r="XEY165" s="1"/>
      <c r="XEZ165" s="1"/>
      <c r="XFA165" s="1"/>
    </row>
    <row r="166" s="1" customFormat="1" ht="51" customHeight="1" spans="1:26">
      <c r="A166" s="32">
        <f>COUNT($A$1:A165)+1</f>
        <v>149</v>
      </c>
      <c r="B166" s="28" t="s">
        <v>213</v>
      </c>
      <c r="C166" s="28" t="s">
        <v>327</v>
      </c>
      <c r="D166" s="28"/>
      <c r="E166" s="28" t="s">
        <v>349</v>
      </c>
      <c r="F166" s="28">
        <v>2000</v>
      </c>
      <c r="G166" s="28">
        <v>3</v>
      </c>
      <c r="H166" s="30">
        <v>614.21</v>
      </c>
      <c r="I166" s="30">
        <v>380</v>
      </c>
      <c r="J166" s="40">
        <f t="shared" si="65"/>
        <v>0.618680907181583</v>
      </c>
      <c r="K166" s="30">
        <v>0.2</v>
      </c>
      <c r="L166" s="41">
        <v>76</v>
      </c>
      <c r="M166" s="41">
        <v>47</v>
      </c>
      <c r="N166" s="30">
        <f t="shared" si="62"/>
        <v>29</v>
      </c>
      <c r="O166" s="41" t="s">
        <v>39</v>
      </c>
      <c r="P166" s="28" t="s">
        <v>350</v>
      </c>
      <c r="Q166" s="28">
        <v>1000</v>
      </c>
      <c r="R166" s="28">
        <v>600</v>
      </c>
      <c r="S166" s="53">
        <f t="shared" si="60"/>
        <v>0.6</v>
      </c>
      <c r="T166" s="54">
        <v>0.2</v>
      </c>
      <c r="U166" s="30">
        <f t="shared" si="63"/>
        <v>120</v>
      </c>
      <c r="V166" s="55">
        <v>120</v>
      </c>
      <c r="W166" s="55">
        <f t="shared" si="64"/>
        <v>72</v>
      </c>
      <c r="X166" s="30">
        <v>72</v>
      </c>
      <c r="Y166" s="30">
        <f t="shared" si="61"/>
        <v>101</v>
      </c>
      <c r="Z166" s="58"/>
    </row>
    <row r="167" s="1" customFormat="1" ht="51" customHeight="1" spans="1:26">
      <c r="A167" s="32">
        <f>COUNT($A$1:A166)+1</f>
        <v>150</v>
      </c>
      <c r="B167" s="28" t="s">
        <v>213</v>
      </c>
      <c r="C167" s="28" t="s">
        <v>327</v>
      </c>
      <c r="D167" s="63" t="s">
        <v>351</v>
      </c>
      <c r="E167" s="63" t="s">
        <v>352</v>
      </c>
      <c r="F167" s="28">
        <v>3500</v>
      </c>
      <c r="G167" s="28">
        <v>5</v>
      </c>
      <c r="H167" s="30">
        <v>1393</v>
      </c>
      <c r="I167" s="30">
        <v>438</v>
      </c>
      <c r="J167" s="40">
        <f t="shared" si="65"/>
        <v>0.314429289303661</v>
      </c>
      <c r="K167" s="30">
        <v>0</v>
      </c>
      <c r="L167" s="41">
        <v>0</v>
      </c>
      <c r="M167" s="41">
        <v>323</v>
      </c>
      <c r="N167" s="30">
        <f t="shared" si="62"/>
        <v>-323</v>
      </c>
      <c r="O167" s="41" t="s">
        <v>39</v>
      </c>
      <c r="P167" s="63" t="s">
        <v>167</v>
      </c>
      <c r="Q167" s="28">
        <v>900</v>
      </c>
      <c r="R167" s="28">
        <v>420</v>
      </c>
      <c r="S167" s="53">
        <f t="shared" si="60"/>
        <v>0.466666666666667</v>
      </c>
      <c r="T167" s="54">
        <v>0.1</v>
      </c>
      <c r="U167" s="30">
        <f t="shared" si="63"/>
        <v>42</v>
      </c>
      <c r="V167" s="55">
        <v>42</v>
      </c>
      <c r="W167" s="55">
        <f t="shared" si="64"/>
        <v>25.2</v>
      </c>
      <c r="X167" s="30">
        <v>25</v>
      </c>
      <c r="Y167" s="30">
        <f t="shared" si="61"/>
        <v>-298</v>
      </c>
      <c r="Z167" s="58"/>
    </row>
    <row r="168" s="1" customFormat="1" ht="51" customHeight="1" spans="1:26">
      <c r="A168" s="32">
        <f>COUNT($A$1:A167)+1</f>
        <v>151</v>
      </c>
      <c r="B168" s="28" t="s">
        <v>213</v>
      </c>
      <c r="C168" s="28" t="s">
        <v>327</v>
      </c>
      <c r="D168" s="63"/>
      <c r="E168" s="63" t="s">
        <v>353</v>
      </c>
      <c r="F168" s="28">
        <v>4200</v>
      </c>
      <c r="G168" s="28">
        <v>6</v>
      </c>
      <c r="H168" s="30">
        <v>1119</v>
      </c>
      <c r="I168" s="75">
        <v>679</v>
      </c>
      <c r="J168" s="40">
        <f t="shared" si="65"/>
        <v>0.606791778373548</v>
      </c>
      <c r="K168" s="30">
        <v>0.2</v>
      </c>
      <c r="L168" s="41">
        <v>135</v>
      </c>
      <c r="M168" s="41">
        <v>129</v>
      </c>
      <c r="N168" s="30">
        <f t="shared" si="62"/>
        <v>6</v>
      </c>
      <c r="O168" s="41" t="s">
        <v>39</v>
      </c>
      <c r="P168" s="63"/>
      <c r="Q168" s="28">
        <v>1200</v>
      </c>
      <c r="R168" s="28">
        <v>650</v>
      </c>
      <c r="S168" s="53">
        <f t="shared" si="60"/>
        <v>0.541666666666667</v>
      </c>
      <c r="T168" s="54">
        <v>0.1</v>
      </c>
      <c r="U168" s="30">
        <f t="shared" si="63"/>
        <v>65</v>
      </c>
      <c r="V168" s="55">
        <v>65</v>
      </c>
      <c r="W168" s="55">
        <f t="shared" si="64"/>
        <v>39</v>
      </c>
      <c r="X168" s="30">
        <v>39</v>
      </c>
      <c r="Y168" s="30">
        <f t="shared" si="61"/>
        <v>45</v>
      </c>
      <c r="Z168" s="58"/>
    </row>
    <row r="169" s="1" customFormat="1" ht="51" customHeight="1" spans="1:26">
      <c r="A169" s="32">
        <f>COUNT($A$1:A168)+1</f>
        <v>152</v>
      </c>
      <c r="B169" s="28" t="s">
        <v>213</v>
      </c>
      <c r="C169" s="28" t="s">
        <v>327</v>
      </c>
      <c r="D169" s="63"/>
      <c r="E169" s="63" t="s">
        <v>354</v>
      </c>
      <c r="F169" s="28">
        <v>1400</v>
      </c>
      <c r="G169" s="28">
        <v>2</v>
      </c>
      <c r="H169" s="30">
        <v>520</v>
      </c>
      <c r="I169" s="75">
        <v>131</v>
      </c>
      <c r="J169" s="40">
        <f t="shared" si="65"/>
        <v>0.251923076923077</v>
      </c>
      <c r="K169" s="30">
        <v>0</v>
      </c>
      <c r="L169" s="41">
        <v>0</v>
      </c>
      <c r="M169" s="41">
        <v>51</v>
      </c>
      <c r="N169" s="30">
        <f t="shared" si="62"/>
        <v>-51</v>
      </c>
      <c r="O169" s="41" t="s">
        <v>39</v>
      </c>
      <c r="P169" s="63" t="s">
        <v>167</v>
      </c>
      <c r="Q169" s="28">
        <v>480</v>
      </c>
      <c r="R169" s="28">
        <v>252</v>
      </c>
      <c r="S169" s="53">
        <f t="shared" si="60"/>
        <v>0.525</v>
      </c>
      <c r="T169" s="54">
        <v>0.1</v>
      </c>
      <c r="U169" s="30">
        <f t="shared" si="63"/>
        <v>25.2</v>
      </c>
      <c r="V169" s="55">
        <v>25</v>
      </c>
      <c r="W169" s="55">
        <f t="shared" si="64"/>
        <v>15</v>
      </c>
      <c r="X169" s="30">
        <v>15</v>
      </c>
      <c r="Y169" s="30">
        <f t="shared" si="61"/>
        <v>-36</v>
      </c>
      <c r="Z169" s="58"/>
    </row>
    <row r="170" s="1" customFormat="1" ht="51" customHeight="1" spans="1:26">
      <c r="A170" s="32">
        <f>COUNT($A$1:A169)+1</f>
        <v>153</v>
      </c>
      <c r="B170" s="28" t="s">
        <v>213</v>
      </c>
      <c r="C170" s="28" t="s">
        <v>327</v>
      </c>
      <c r="D170" s="63"/>
      <c r="E170" s="63" t="s">
        <v>355</v>
      </c>
      <c r="F170" s="28">
        <v>7600</v>
      </c>
      <c r="G170" s="28">
        <v>12</v>
      </c>
      <c r="H170" s="30">
        <v>1098</v>
      </c>
      <c r="I170" s="75">
        <v>776</v>
      </c>
      <c r="J170" s="40">
        <f t="shared" si="65"/>
        <v>0.706739526411658</v>
      </c>
      <c r="K170" s="30">
        <v>0.2</v>
      </c>
      <c r="L170" s="41">
        <v>155</v>
      </c>
      <c r="M170" s="41">
        <v>286</v>
      </c>
      <c r="N170" s="30">
        <f t="shared" si="62"/>
        <v>-131</v>
      </c>
      <c r="O170" s="41" t="s">
        <v>39</v>
      </c>
      <c r="P170" s="63"/>
      <c r="Q170" s="28">
        <v>800</v>
      </c>
      <c r="R170" s="28">
        <v>550</v>
      </c>
      <c r="S170" s="53">
        <f t="shared" si="60"/>
        <v>0.6875</v>
      </c>
      <c r="T170" s="54">
        <v>0.2</v>
      </c>
      <c r="U170" s="30">
        <f t="shared" si="63"/>
        <v>110</v>
      </c>
      <c r="V170" s="55">
        <v>110</v>
      </c>
      <c r="W170" s="55">
        <f t="shared" si="64"/>
        <v>66</v>
      </c>
      <c r="X170" s="30">
        <v>66</v>
      </c>
      <c r="Y170" s="30">
        <f t="shared" si="61"/>
        <v>-65</v>
      </c>
      <c r="Z170" s="58"/>
    </row>
    <row r="171" s="1" customFormat="1" ht="51" customHeight="1" spans="1:26">
      <c r="A171" s="32">
        <f>COUNT($A$1:A170)+1</f>
        <v>154</v>
      </c>
      <c r="B171" s="28" t="s">
        <v>213</v>
      </c>
      <c r="C171" s="28" t="s">
        <v>327</v>
      </c>
      <c r="D171" s="63"/>
      <c r="E171" s="63" t="s">
        <v>356</v>
      </c>
      <c r="F171" s="28">
        <v>1800</v>
      </c>
      <c r="G171" s="28">
        <v>3</v>
      </c>
      <c r="H171" s="30">
        <v>0</v>
      </c>
      <c r="I171" s="30">
        <v>0</v>
      </c>
      <c r="J171" s="42"/>
      <c r="K171" s="30">
        <v>0</v>
      </c>
      <c r="L171" s="41">
        <v>0</v>
      </c>
      <c r="M171" s="41">
        <v>34</v>
      </c>
      <c r="N171" s="30">
        <f t="shared" si="62"/>
        <v>-34</v>
      </c>
      <c r="O171" s="41" t="s">
        <v>39</v>
      </c>
      <c r="P171" s="28" t="s">
        <v>59</v>
      </c>
      <c r="Q171" s="28">
        <v>340</v>
      </c>
      <c r="R171" s="28">
        <v>200</v>
      </c>
      <c r="S171" s="53">
        <f t="shared" si="60"/>
        <v>0.588235294117647</v>
      </c>
      <c r="T171" s="54">
        <v>0.2</v>
      </c>
      <c r="U171" s="30">
        <f t="shared" si="63"/>
        <v>40</v>
      </c>
      <c r="V171" s="55">
        <v>40</v>
      </c>
      <c r="W171" s="55">
        <f t="shared" si="64"/>
        <v>24</v>
      </c>
      <c r="X171" s="30">
        <v>24</v>
      </c>
      <c r="Y171" s="30">
        <f t="shared" si="61"/>
        <v>-10</v>
      </c>
      <c r="Z171" s="58"/>
    </row>
    <row r="172" s="1" customFormat="1" ht="51" customHeight="1" spans="1:26">
      <c r="A172" s="32">
        <f>COUNT($A$1:A171)+1</f>
        <v>155</v>
      </c>
      <c r="B172" s="28" t="s">
        <v>213</v>
      </c>
      <c r="C172" s="28" t="s">
        <v>327</v>
      </c>
      <c r="D172" s="63"/>
      <c r="E172" s="63" t="s">
        <v>357</v>
      </c>
      <c r="F172" s="28">
        <v>1400</v>
      </c>
      <c r="G172" s="28">
        <v>2</v>
      </c>
      <c r="H172" s="30">
        <v>210</v>
      </c>
      <c r="I172" s="75">
        <v>30</v>
      </c>
      <c r="J172" s="40">
        <f>I172/H172</f>
        <v>0.142857142857143</v>
      </c>
      <c r="K172" s="30">
        <v>0</v>
      </c>
      <c r="L172" s="41">
        <v>0</v>
      </c>
      <c r="M172" s="41">
        <v>70</v>
      </c>
      <c r="N172" s="30">
        <f t="shared" si="62"/>
        <v>-70</v>
      </c>
      <c r="O172" s="41" t="s">
        <v>39</v>
      </c>
      <c r="P172" s="63" t="s">
        <v>167</v>
      </c>
      <c r="Q172" s="28">
        <v>450</v>
      </c>
      <c r="R172" s="28">
        <v>260</v>
      </c>
      <c r="S172" s="53">
        <f t="shared" si="60"/>
        <v>0.577777777777778</v>
      </c>
      <c r="T172" s="54">
        <v>0.2</v>
      </c>
      <c r="U172" s="30">
        <f t="shared" si="63"/>
        <v>52</v>
      </c>
      <c r="V172" s="55">
        <v>52</v>
      </c>
      <c r="W172" s="55">
        <f t="shared" si="64"/>
        <v>31.2</v>
      </c>
      <c r="X172" s="30">
        <v>31</v>
      </c>
      <c r="Y172" s="30">
        <f t="shared" si="61"/>
        <v>-39</v>
      </c>
      <c r="Z172" s="58"/>
    </row>
    <row r="173" s="1" customFormat="1" ht="77" customHeight="1" spans="1:26">
      <c r="A173" s="32">
        <f>COUNT($A$1:A172)+1</f>
        <v>156</v>
      </c>
      <c r="B173" s="28" t="s">
        <v>213</v>
      </c>
      <c r="C173" s="28" t="s">
        <v>327</v>
      </c>
      <c r="D173" s="63" t="s">
        <v>358</v>
      </c>
      <c r="E173" s="63" t="s">
        <v>359</v>
      </c>
      <c r="F173" s="28">
        <v>3100</v>
      </c>
      <c r="G173" s="28">
        <v>5</v>
      </c>
      <c r="H173" s="30">
        <v>1201</v>
      </c>
      <c r="I173" s="30">
        <v>611</v>
      </c>
      <c r="J173" s="40">
        <f>I173/H173</f>
        <v>0.508742714404663</v>
      </c>
      <c r="K173" s="30">
        <v>0.1</v>
      </c>
      <c r="L173" s="41">
        <v>61</v>
      </c>
      <c r="M173" s="41">
        <v>88</v>
      </c>
      <c r="N173" s="30">
        <f t="shared" si="62"/>
        <v>-27</v>
      </c>
      <c r="O173" s="41" t="s">
        <v>39</v>
      </c>
      <c r="P173" s="63" t="s">
        <v>360</v>
      </c>
      <c r="Q173" s="28">
        <v>1000</v>
      </c>
      <c r="R173" s="28">
        <v>830</v>
      </c>
      <c r="S173" s="53">
        <f t="shared" si="60"/>
        <v>0.83</v>
      </c>
      <c r="T173" s="54">
        <v>0.2</v>
      </c>
      <c r="U173" s="30">
        <f t="shared" si="63"/>
        <v>166</v>
      </c>
      <c r="V173" s="55">
        <v>166</v>
      </c>
      <c r="W173" s="55">
        <f t="shared" si="64"/>
        <v>99.6</v>
      </c>
      <c r="X173" s="30">
        <v>99</v>
      </c>
      <c r="Y173" s="30">
        <f t="shared" si="61"/>
        <v>72</v>
      </c>
      <c r="Z173" s="58"/>
    </row>
    <row r="174" s="1" customFormat="1" ht="77" customHeight="1" spans="1:26">
      <c r="A174" s="32">
        <f>COUNT($A$1:A173)+1</f>
        <v>157</v>
      </c>
      <c r="B174" s="28" t="s">
        <v>213</v>
      </c>
      <c r="C174" s="28" t="s">
        <v>327</v>
      </c>
      <c r="D174" s="63" t="s">
        <v>361</v>
      </c>
      <c r="E174" s="63" t="s">
        <v>362</v>
      </c>
      <c r="F174" s="28">
        <v>6600</v>
      </c>
      <c r="G174" s="28">
        <v>11</v>
      </c>
      <c r="H174" s="30">
        <v>3093.67</v>
      </c>
      <c r="I174" s="75">
        <v>0</v>
      </c>
      <c r="J174" s="40">
        <f>I174/H174</f>
        <v>0</v>
      </c>
      <c r="K174" s="30">
        <v>0</v>
      </c>
      <c r="L174" s="41">
        <v>0</v>
      </c>
      <c r="M174" s="41">
        <v>0</v>
      </c>
      <c r="N174" s="30">
        <f t="shared" si="62"/>
        <v>0</v>
      </c>
      <c r="O174" s="41" t="s">
        <v>39</v>
      </c>
      <c r="P174" s="63" t="s">
        <v>363</v>
      </c>
      <c r="Q174" s="28">
        <v>1500</v>
      </c>
      <c r="R174" s="28">
        <v>1000</v>
      </c>
      <c r="S174" s="53">
        <f t="shared" si="60"/>
        <v>0.666666666666667</v>
      </c>
      <c r="T174" s="54">
        <v>0.2</v>
      </c>
      <c r="U174" s="30">
        <f t="shared" si="63"/>
        <v>200</v>
      </c>
      <c r="V174" s="55">
        <v>200</v>
      </c>
      <c r="W174" s="55">
        <f t="shared" si="64"/>
        <v>120</v>
      </c>
      <c r="X174" s="30">
        <v>120</v>
      </c>
      <c r="Y174" s="30">
        <f t="shared" si="61"/>
        <v>120</v>
      </c>
      <c r="Z174" s="58"/>
    </row>
    <row r="175" s="1" customFormat="1" ht="51" customHeight="1" spans="1:26">
      <c r="A175" s="32">
        <f>COUNT($A$1:A174)+1</f>
        <v>158</v>
      </c>
      <c r="B175" s="28" t="s">
        <v>213</v>
      </c>
      <c r="C175" s="28" t="s">
        <v>327</v>
      </c>
      <c r="D175" s="72" t="s">
        <v>140</v>
      </c>
      <c r="E175" s="28" t="s">
        <v>364</v>
      </c>
      <c r="F175" s="28">
        <v>1200</v>
      </c>
      <c r="G175" s="28">
        <v>2</v>
      </c>
      <c r="H175" s="30"/>
      <c r="I175" s="75"/>
      <c r="J175" s="42"/>
      <c r="K175" s="30"/>
      <c r="L175" s="41"/>
      <c r="M175" s="41"/>
      <c r="N175" s="30"/>
      <c r="O175" s="41"/>
      <c r="P175" s="63"/>
      <c r="Q175" s="28">
        <v>167</v>
      </c>
      <c r="R175" s="28">
        <v>84</v>
      </c>
      <c r="S175" s="53">
        <f t="shared" si="60"/>
        <v>0.502994011976048</v>
      </c>
      <c r="T175" s="54">
        <v>0.1</v>
      </c>
      <c r="U175" s="30">
        <f t="shared" si="63"/>
        <v>8.4</v>
      </c>
      <c r="V175" s="55">
        <v>8</v>
      </c>
      <c r="W175" s="55">
        <f t="shared" si="64"/>
        <v>4.8</v>
      </c>
      <c r="X175" s="30">
        <v>4</v>
      </c>
      <c r="Y175" s="30">
        <f t="shared" si="61"/>
        <v>4</v>
      </c>
      <c r="Z175" s="58"/>
    </row>
    <row r="176" s="1" customFormat="1" ht="51" customHeight="1" spans="1:26">
      <c r="A176" s="32">
        <f>COUNT($A$1:A175)+1</f>
        <v>159</v>
      </c>
      <c r="B176" s="28" t="s">
        <v>213</v>
      </c>
      <c r="C176" s="28" t="s">
        <v>327</v>
      </c>
      <c r="D176" s="28" t="s">
        <v>365</v>
      </c>
      <c r="E176" s="28" t="s">
        <v>366</v>
      </c>
      <c r="F176" s="28">
        <v>1400</v>
      </c>
      <c r="G176" s="28">
        <v>2</v>
      </c>
      <c r="H176" s="30"/>
      <c r="I176" s="75"/>
      <c r="J176" s="42"/>
      <c r="K176" s="30"/>
      <c r="L176" s="41"/>
      <c r="M176" s="41"/>
      <c r="N176" s="30"/>
      <c r="O176" s="41"/>
      <c r="P176" s="63"/>
      <c r="Q176" s="28" t="s">
        <v>44</v>
      </c>
      <c r="R176" s="28" t="s">
        <v>44</v>
      </c>
      <c r="S176" s="53" t="s">
        <v>44</v>
      </c>
      <c r="T176" s="53" t="s">
        <v>44</v>
      </c>
      <c r="U176" s="30">
        <v>80</v>
      </c>
      <c r="V176" s="55">
        <v>80</v>
      </c>
      <c r="W176" s="55">
        <f>U176*0.6</f>
        <v>48</v>
      </c>
      <c r="X176" s="30">
        <v>48</v>
      </c>
      <c r="Y176" s="30">
        <f t="shared" si="61"/>
        <v>48</v>
      </c>
      <c r="Z176" s="58" t="s">
        <v>180</v>
      </c>
    </row>
    <row r="177" s="1" customFormat="1" ht="51" customHeight="1" spans="1:26">
      <c r="A177" s="32">
        <f>COUNT($A$1:A176)+1</f>
        <v>160</v>
      </c>
      <c r="B177" s="28" t="s">
        <v>213</v>
      </c>
      <c r="C177" s="28" t="s">
        <v>327</v>
      </c>
      <c r="D177" s="28"/>
      <c r="E177" s="28" t="s">
        <v>367</v>
      </c>
      <c r="F177" s="28">
        <v>2400</v>
      </c>
      <c r="G177" s="28">
        <v>4</v>
      </c>
      <c r="H177" s="30"/>
      <c r="I177" s="75"/>
      <c r="J177" s="42"/>
      <c r="K177" s="30"/>
      <c r="L177" s="41"/>
      <c r="M177" s="41"/>
      <c r="N177" s="30"/>
      <c r="O177" s="41"/>
      <c r="P177" s="63"/>
      <c r="Q177" s="28">
        <v>970</v>
      </c>
      <c r="R177" s="28">
        <v>600</v>
      </c>
      <c r="S177" s="53">
        <f t="shared" si="60"/>
        <v>0.618556701030928</v>
      </c>
      <c r="T177" s="54">
        <v>0.2</v>
      </c>
      <c r="U177" s="30">
        <f>T177*R177</f>
        <v>120</v>
      </c>
      <c r="V177" s="55">
        <v>120</v>
      </c>
      <c r="W177" s="55">
        <f>V177*0.6</f>
        <v>72</v>
      </c>
      <c r="X177" s="30">
        <v>72</v>
      </c>
      <c r="Y177" s="30">
        <f t="shared" si="61"/>
        <v>72</v>
      </c>
      <c r="Z177" s="58"/>
    </row>
    <row r="178" s="1" customFormat="1" ht="51" customHeight="1" spans="1:26">
      <c r="A178" s="32">
        <f>COUNT($A$1:A177)+1</f>
        <v>161</v>
      </c>
      <c r="B178" s="28" t="s">
        <v>213</v>
      </c>
      <c r="C178" s="28" t="s">
        <v>327</v>
      </c>
      <c r="D178" s="28" t="s">
        <v>227</v>
      </c>
      <c r="E178" s="28" t="s">
        <v>368</v>
      </c>
      <c r="F178" s="28">
        <v>4800</v>
      </c>
      <c r="G178" s="28">
        <v>8</v>
      </c>
      <c r="H178" s="30"/>
      <c r="I178" s="75"/>
      <c r="J178" s="42"/>
      <c r="K178" s="30"/>
      <c r="L178" s="41"/>
      <c r="M178" s="41"/>
      <c r="N178" s="30"/>
      <c r="O178" s="41"/>
      <c r="P178" s="63"/>
      <c r="Q178" s="28">
        <v>1700</v>
      </c>
      <c r="R178" s="28">
        <v>1000</v>
      </c>
      <c r="S178" s="53">
        <f t="shared" si="60"/>
        <v>0.588235294117647</v>
      </c>
      <c r="T178" s="54">
        <v>0.2</v>
      </c>
      <c r="U178" s="30">
        <f>T178*R178</f>
        <v>200</v>
      </c>
      <c r="V178" s="55">
        <v>200</v>
      </c>
      <c r="W178" s="55">
        <f>V178*0.6</f>
        <v>120</v>
      </c>
      <c r="X178" s="30">
        <v>120</v>
      </c>
      <c r="Y178" s="30">
        <f t="shared" si="61"/>
        <v>120</v>
      </c>
      <c r="Z178" s="58"/>
    </row>
    <row r="179" s="1" customFormat="1" ht="51" customHeight="1" spans="1:26">
      <c r="A179" s="32">
        <f>COUNT($A$1:A178)+1</f>
        <v>162</v>
      </c>
      <c r="B179" s="28" t="s">
        <v>213</v>
      </c>
      <c r="C179" s="28" t="s">
        <v>327</v>
      </c>
      <c r="D179" s="28" t="s">
        <v>369</v>
      </c>
      <c r="E179" s="28" t="s">
        <v>370</v>
      </c>
      <c r="F179" s="28">
        <v>2000</v>
      </c>
      <c r="G179" s="28">
        <v>2</v>
      </c>
      <c r="H179" s="30"/>
      <c r="I179" s="75"/>
      <c r="J179" s="42"/>
      <c r="K179" s="30"/>
      <c r="L179" s="41"/>
      <c r="M179" s="41"/>
      <c r="N179" s="30"/>
      <c r="O179" s="41"/>
      <c r="P179" s="63"/>
      <c r="Q179" s="28" t="s">
        <v>44</v>
      </c>
      <c r="R179" s="28" t="s">
        <v>44</v>
      </c>
      <c r="S179" s="53" t="s">
        <v>44</v>
      </c>
      <c r="T179" s="53" t="s">
        <v>44</v>
      </c>
      <c r="U179" s="30">
        <v>80</v>
      </c>
      <c r="V179" s="55">
        <v>80</v>
      </c>
      <c r="W179" s="55">
        <f>U179*0.6</f>
        <v>48</v>
      </c>
      <c r="X179" s="30">
        <v>48</v>
      </c>
      <c r="Y179" s="30">
        <f t="shared" si="61"/>
        <v>48</v>
      </c>
      <c r="Z179" s="58" t="s">
        <v>180</v>
      </c>
    </row>
    <row r="180" s="1" customFormat="1" ht="99" customHeight="1" spans="1:26">
      <c r="A180" s="32">
        <f>COUNT($A$1:A179)+1</f>
        <v>163</v>
      </c>
      <c r="B180" s="28" t="s">
        <v>213</v>
      </c>
      <c r="C180" s="28" t="s">
        <v>327</v>
      </c>
      <c r="D180" s="63" t="s">
        <v>138</v>
      </c>
      <c r="E180" s="63" t="s">
        <v>371</v>
      </c>
      <c r="F180" s="28">
        <v>3200</v>
      </c>
      <c r="G180" s="28">
        <v>6</v>
      </c>
      <c r="H180" s="30">
        <v>178</v>
      </c>
      <c r="I180" s="75">
        <v>0</v>
      </c>
      <c r="J180" s="40">
        <f>I180/H180</f>
        <v>0</v>
      </c>
      <c r="K180" s="30">
        <v>0</v>
      </c>
      <c r="L180" s="41">
        <v>0</v>
      </c>
      <c r="M180" s="41">
        <v>17</v>
      </c>
      <c r="N180" s="30">
        <f>L180-M180</f>
        <v>-17</v>
      </c>
      <c r="O180" s="41" t="s">
        <v>39</v>
      </c>
      <c r="P180" s="63" t="s">
        <v>372</v>
      </c>
      <c r="Q180" s="28">
        <v>400</v>
      </c>
      <c r="R180" s="28">
        <v>350</v>
      </c>
      <c r="S180" s="53">
        <f>R180/Q180</f>
        <v>0.875</v>
      </c>
      <c r="T180" s="54">
        <v>0.2</v>
      </c>
      <c r="U180" s="30">
        <f>T180*R180</f>
        <v>70</v>
      </c>
      <c r="V180" s="55">
        <v>70</v>
      </c>
      <c r="W180" s="55">
        <f>V180*0.6</f>
        <v>42</v>
      </c>
      <c r="X180" s="30">
        <v>42</v>
      </c>
      <c r="Y180" s="30">
        <f t="shared" si="61"/>
        <v>25</v>
      </c>
      <c r="Z180" s="58"/>
    </row>
    <row r="181" s="1" customFormat="1" ht="51" customHeight="1" spans="1:26">
      <c r="A181" s="32">
        <f>COUNT($A$1:A180)+1</f>
        <v>164</v>
      </c>
      <c r="B181" s="28" t="s">
        <v>213</v>
      </c>
      <c r="C181" s="28" t="s">
        <v>327</v>
      </c>
      <c r="D181" s="63" t="s">
        <v>138</v>
      </c>
      <c r="E181" s="63" t="s">
        <v>373</v>
      </c>
      <c r="F181" s="63"/>
      <c r="G181" s="63"/>
      <c r="H181" s="30">
        <v>189</v>
      </c>
      <c r="I181" s="30">
        <v>0</v>
      </c>
      <c r="J181" s="40">
        <f>I181/H181</f>
        <v>0</v>
      </c>
      <c r="K181" s="30">
        <v>0</v>
      </c>
      <c r="L181" s="41">
        <v>0</v>
      </c>
      <c r="M181" s="41">
        <v>40</v>
      </c>
      <c r="N181" s="30">
        <f>L181-M181</f>
        <v>-40</v>
      </c>
      <c r="O181" s="41" t="s">
        <v>39</v>
      </c>
      <c r="P181" s="63" t="s">
        <v>167</v>
      </c>
      <c r="Q181" s="28" t="s">
        <v>44</v>
      </c>
      <c r="R181" s="28" t="s">
        <v>44</v>
      </c>
      <c r="S181" s="53" t="s">
        <v>44</v>
      </c>
      <c r="T181" s="53" t="s">
        <v>44</v>
      </c>
      <c r="U181" s="30" t="s">
        <v>44</v>
      </c>
      <c r="V181" s="55" t="s">
        <v>44</v>
      </c>
      <c r="W181" s="55" t="s">
        <v>44</v>
      </c>
      <c r="X181" s="30">
        <v>0</v>
      </c>
      <c r="Y181" s="30">
        <f t="shared" si="61"/>
        <v>-40</v>
      </c>
      <c r="Z181" s="58"/>
    </row>
    <row r="182" s="1" customFormat="1" ht="60" customHeight="1" spans="1:26">
      <c r="A182" s="32">
        <f>COUNT($A$1:A181)+1</f>
        <v>165</v>
      </c>
      <c r="B182" s="28" t="s">
        <v>213</v>
      </c>
      <c r="C182" s="28" t="s">
        <v>327</v>
      </c>
      <c r="D182" s="63" t="s">
        <v>374</v>
      </c>
      <c r="E182" s="63" t="s">
        <v>375</v>
      </c>
      <c r="F182" s="28">
        <v>6600</v>
      </c>
      <c r="G182" s="28">
        <v>11</v>
      </c>
      <c r="H182" s="30">
        <v>3009.25</v>
      </c>
      <c r="I182" s="75">
        <v>0</v>
      </c>
      <c r="J182" s="40">
        <f>I182/H182</f>
        <v>0</v>
      </c>
      <c r="K182" s="30">
        <v>0</v>
      </c>
      <c r="L182" s="41">
        <v>0</v>
      </c>
      <c r="M182" s="41">
        <v>200</v>
      </c>
      <c r="N182" s="30">
        <f>L182-M182</f>
        <v>-200</v>
      </c>
      <c r="O182" s="41" t="s">
        <v>39</v>
      </c>
      <c r="P182" s="63" t="s">
        <v>376</v>
      </c>
      <c r="Q182" s="28">
        <v>1400</v>
      </c>
      <c r="R182" s="28">
        <v>950</v>
      </c>
      <c r="S182" s="53">
        <f>R182/Q182</f>
        <v>0.678571428571429</v>
      </c>
      <c r="T182" s="54">
        <v>0.2</v>
      </c>
      <c r="U182" s="30">
        <f>T182*R182</f>
        <v>190</v>
      </c>
      <c r="V182" s="55">
        <v>190</v>
      </c>
      <c r="W182" s="55">
        <f>V182*0.6</f>
        <v>114</v>
      </c>
      <c r="X182" s="30">
        <v>114</v>
      </c>
      <c r="Y182" s="30">
        <f t="shared" si="61"/>
        <v>-86</v>
      </c>
      <c r="Z182" s="58"/>
    </row>
    <row r="183" s="1" customFormat="1" ht="51" customHeight="1" spans="1:26">
      <c r="A183" s="32">
        <f>COUNT($A$1:A182)+1</f>
        <v>166</v>
      </c>
      <c r="B183" s="28" t="s">
        <v>213</v>
      </c>
      <c r="C183" s="28" t="s">
        <v>327</v>
      </c>
      <c r="D183" s="63" t="s">
        <v>377</v>
      </c>
      <c r="E183" s="63" t="s">
        <v>378</v>
      </c>
      <c r="F183" s="28"/>
      <c r="G183" s="28"/>
      <c r="H183" s="30"/>
      <c r="I183" s="30"/>
      <c r="J183" s="42"/>
      <c r="K183" s="30"/>
      <c r="L183" s="41">
        <v>0</v>
      </c>
      <c r="M183" s="41">
        <v>80</v>
      </c>
      <c r="N183" s="30">
        <f>L183-M183</f>
        <v>-80</v>
      </c>
      <c r="O183" s="41" t="s">
        <v>42</v>
      </c>
      <c r="P183" s="28" t="s">
        <v>59</v>
      </c>
      <c r="Q183" s="28" t="s">
        <v>44</v>
      </c>
      <c r="R183" s="28" t="s">
        <v>44</v>
      </c>
      <c r="S183" s="53" t="s">
        <v>44</v>
      </c>
      <c r="T183" s="53" t="s">
        <v>44</v>
      </c>
      <c r="U183" s="30" t="s">
        <v>44</v>
      </c>
      <c r="V183" s="55" t="s">
        <v>44</v>
      </c>
      <c r="W183" s="55" t="s">
        <v>44</v>
      </c>
      <c r="X183" s="30">
        <v>0</v>
      </c>
      <c r="Y183" s="30">
        <f t="shared" si="61"/>
        <v>-80</v>
      </c>
      <c r="Z183" s="58"/>
    </row>
    <row r="184" s="1" customFormat="1" ht="51" customHeight="1" spans="1:26">
      <c r="A184" s="32">
        <f>COUNT($A$1:A183)+1</f>
        <v>167</v>
      </c>
      <c r="B184" s="28" t="s">
        <v>213</v>
      </c>
      <c r="C184" s="28" t="s">
        <v>327</v>
      </c>
      <c r="D184" s="63"/>
      <c r="E184" s="63" t="s">
        <v>379</v>
      </c>
      <c r="F184" s="28">
        <v>2000</v>
      </c>
      <c r="G184" s="28">
        <v>2</v>
      </c>
      <c r="H184" s="30"/>
      <c r="I184" s="30"/>
      <c r="J184" s="42"/>
      <c r="K184" s="30"/>
      <c r="L184" s="41"/>
      <c r="M184" s="41"/>
      <c r="N184" s="30"/>
      <c r="O184" s="41"/>
      <c r="P184" s="28"/>
      <c r="Q184" s="28">
        <v>1000</v>
      </c>
      <c r="R184" s="28">
        <v>600</v>
      </c>
      <c r="S184" s="53">
        <f>R184/Q184</f>
        <v>0.6</v>
      </c>
      <c r="T184" s="54">
        <v>0.2</v>
      </c>
      <c r="U184" s="30">
        <f>T184*R184</f>
        <v>120</v>
      </c>
      <c r="V184" s="55">
        <v>120</v>
      </c>
      <c r="W184" s="55">
        <f>V184*0.6</f>
        <v>72</v>
      </c>
      <c r="X184" s="30">
        <v>72</v>
      </c>
      <c r="Y184" s="30">
        <f t="shared" si="61"/>
        <v>72</v>
      </c>
      <c r="Z184" s="58"/>
    </row>
    <row r="185" s="1" customFormat="1" ht="51" customHeight="1" spans="1:26">
      <c r="A185" s="32">
        <f>COUNT($A$1:A184)+1</f>
        <v>168</v>
      </c>
      <c r="B185" s="28" t="s">
        <v>213</v>
      </c>
      <c r="C185" s="28" t="s">
        <v>327</v>
      </c>
      <c r="D185" s="63"/>
      <c r="E185" s="63" t="s">
        <v>380</v>
      </c>
      <c r="F185" s="28"/>
      <c r="G185" s="28"/>
      <c r="H185" s="30"/>
      <c r="I185" s="30"/>
      <c r="J185" s="42"/>
      <c r="K185" s="30"/>
      <c r="L185" s="41">
        <v>80</v>
      </c>
      <c r="M185" s="41">
        <v>80</v>
      </c>
      <c r="N185" s="30">
        <f>L185-M185</f>
        <v>0</v>
      </c>
      <c r="O185" s="41" t="s">
        <v>42</v>
      </c>
      <c r="P185" s="28" t="s">
        <v>186</v>
      </c>
      <c r="Q185" s="28" t="s">
        <v>44</v>
      </c>
      <c r="R185" s="28" t="s">
        <v>44</v>
      </c>
      <c r="S185" s="53" t="s">
        <v>44</v>
      </c>
      <c r="T185" s="53" t="s">
        <v>44</v>
      </c>
      <c r="U185" s="30" t="s">
        <v>44</v>
      </c>
      <c r="V185" s="55" t="s">
        <v>44</v>
      </c>
      <c r="W185" s="55" t="s">
        <v>44</v>
      </c>
      <c r="X185" s="30">
        <v>0</v>
      </c>
      <c r="Y185" s="30">
        <f t="shared" si="61"/>
        <v>0</v>
      </c>
      <c r="Z185" s="58"/>
    </row>
    <row r="186" s="1" customFormat="1" ht="51" customHeight="1" spans="1:26">
      <c r="A186" s="32">
        <f>COUNT($A$1:A185)+1</f>
        <v>169</v>
      </c>
      <c r="B186" s="28" t="s">
        <v>213</v>
      </c>
      <c r="C186" s="28" t="s">
        <v>327</v>
      </c>
      <c r="D186" s="63"/>
      <c r="E186" s="63" t="s">
        <v>381</v>
      </c>
      <c r="F186" s="28">
        <v>3000</v>
      </c>
      <c r="G186" s="28">
        <v>5</v>
      </c>
      <c r="H186" s="30"/>
      <c r="I186" s="30"/>
      <c r="J186" s="42"/>
      <c r="K186" s="30"/>
      <c r="L186" s="41"/>
      <c r="M186" s="41"/>
      <c r="N186" s="30"/>
      <c r="O186" s="41"/>
      <c r="P186" s="28"/>
      <c r="Q186" s="28">
        <v>500</v>
      </c>
      <c r="R186" s="28">
        <v>300</v>
      </c>
      <c r="S186" s="53">
        <f>R186/Q186</f>
        <v>0.6</v>
      </c>
      <c r="T186" s="54">
        <v>0.2</v>
      </c>
      <c r="U186" s="30">
        <f>T186*R186</f>
        <v>60</v>
      </c>
      <c r="V186" s="55">
        <v>60</v>
      </c>
      <c r="W186" s="55">
        <f>V186*0.6</f>
        <v>36</v>
      </c>
      <c r="X186" s="30">
        <v>36</v>
      </c>
      <c r="Y186" s="30">
        <f t="shared" si="61"/>
        <v>36</v>
      </c>
      <c r="Z186" s="58"/>
    </row>
    <row r="187" s="1" customFormat="1" ht="51" customHeight="1" spans="1:26">
      <c r="A187" s="32">
        <f>COUNT($A$1:A186)+1</f>
        <v>170</v>
      </c>
      <c r="B187" s="28" t="s">
        <v>213</v>
      </c>
      <c r="C187" s="28" t="s">
        <v>327</v>
      </c>
      <c r="D187" s="28" t="s">
        <v>382</v>
      </c>
      <c r="E187" s="28" t="s">
        <v>383</v>
      </c>
      <c r="F187" s="28"/>
      <c r="G187" s="28"/>
      <c r="H187" s="30"/>
      <c r="I187" s="30"/>
      <c r="J187" s="42"/>
      <c r="K187" s="30"/>
      <c r="L187" s="41">
        <v>80</v>
      </c>
      <c r="M187" s="41">
        <v>80</v>
      </c>
      <c r="N187" s="30">
        <f>L187-M187</f>
        <v>0</v>
      </c>
      <c r="O187" s="41" t="s">
        <v>42</v>
      </c>
      <c r="P187" s="28" t="s">
        <v>186</v>
      </c>
      <c r="Q187" s="28" t="s">
        <v>44</v>
      </c>
      <c r="R187" s="28" t="s">
        <v>44</v>
      </c>
      <c r="S187" s="53" t="s">
        <v>44</v>
      </c>
      <c r="T187" s="53" t="s">
        <v>44</v>
      </c>
      <c r="U187" s="30" t="s">
        <v>44</v>
      </c>
      <c r="V187" s="55" t="s">
        <v>44</v>
      </c>
      <c r="W187" s="55" t="s">
        <v>44</v>
      </c>
      <c r="X187" s="30">
        <v>0</v>
      </c>
      <c r="Y187" s="30">
        <f t="shared" si="61"/>
        <v>0</v>
      </c>
      <c r="Z187" s="58"/>
    </row>
    <row r="188" s="1" customFormat="1" ht="67" customHeight="1" spans="1:26">
      <c r="A188" s="32">
        <f>COUNT($A$1:A187)+1</f>
        <v>171</v>
      </c>
      <c r="B188" s="28" t="s">
        <v>213</v>
      </c>
      <c r="C188" s="28" t="s">
        <v>327</v>
      </c>
      <c r="D188" s="28"/>
      <c r="E188" s="28" t="s">
        <v>384</v>
      </c>
      <c r="F188" s="28">
        <v>2400</v>
      </c>
      <c r="G188" s="28">
        <v>4</v>
      </c>
      <c r="H188" s="30">
        <v>479.72</v>
      </c>
      <c r="I188" s="30">
        <v>101.52</v>
      </c>
      <c r="J188" s="40">
        <f>I188/H188</f>
        <v>0.211623447010756</v>
      </c>
      <c r="K188" s="30">
        <v>0</v>
      </c>
      <c r="L188" s="41">
        <v>0</v>
      </c>
      <c r="M188" s="41">
        <v>135</v>
      </c>
      <c r="N188" s="30">
        <f>L188-M188</f>
        <v>-135</v>
      </c>
      <c r="O188" s="41" t="s">
        <v>39</v>
      </c>
      <c r="P188" s="63" t="s">
        <v>385</v>
      </c>
      <c r="Q188" s="28">
        <v>650</v>
      </c>
      <c r="R188" s="28">
        <v>380</v>
      </c>
      <c r="S188" s="53">
        <f t="shared" ref="S188:S196" si="66">R188/Q188</f>
        <v>0.584615384615385</v>
      </c>
      <c r="T188" s="54">
        <v>0.2</v>
      </c>
      <c r="U188" s="30">
        <f>T188*R188</f>
        <v>76</v>
      </c>
      <c r="V188" s="55">
        <v>76</v>
      </c>
      <c r="W188" s="55">
        <f>V188*0.6</f>
        <v>45.6</v>
      </c>
      <c r="X188" s="30">
        <v>45</v>
      </c>
      <c r="Y188" s="30">
        <f t="shared" si="61"/>
        <v>-90</v>
      </c>
      <c r="Z188" s="58"/>
    </row>
    <row r="189" s="3" customFormat="1" ht="30" hidden="1" customHeight="1" spans="1:26">
      <c r="A189" s="60" t="s">
        <v>386</v>
      </c>
      <c r="B189" s="61"/>
      <c r="C189" s="61"/>
      <c r="D189" s="61"/>
      <c r="E189" s="28" t="s">
        <v>34</v>
      </c>
      <c r="F189" s="23">
        <f>SUM(F190:F192)</f>
        <v>14700</v>
      </c>
      <c r="G189" s="23">
        <f>SUM(G190:G192)</f>
        <v>19</v>
      </c>
      <c r="H189" s="23">
        <f>SUM(H190:H192)</f>
        <v>3526.99</v>
      </c>
      <c r="I189" s="23">
        <f>SUM(I190:I192)</f>
        <v>2294.87</v>
      </c>
      <c r="J189" s="23"/>
      <c r="K189" s="23"/>
      <c r="L189" s="23">
        <f t="shared" ref="L189:P189" si="67">SUM(L190:L192)</f>
        <v>458</v>
      </c>
      <c r="M189" s="23">
        <f t="shared" si="67"/>
        <v>282</v>
      </c>
      <c r="N189" s="27">
        <f t="shared" si="67"/>
        <v>176</v>
      </c>
      <c r="O189" s="23">
        <f t="shared" si="67"/>
        <v>0</v>
      </c>
      <c r="P189" s="23"/>
      <c r="Q189" s="23">
        <f t="shared" ref="Q189:Y189" si="68">SUM(Q190:Q192)</f>
        <v>2846</v>
      </c>
      <c r="R189" s="23">
        <f t="shared" si="68"/>
        <v>1680</v>
      </c>
      <c r="S189" s="68"/>
      <c r="T189" s="23"/>
      <c r="U189" s="27">
        <f t="shared" si="68"/>
        <v>321</v>
      </c>
      <c r="V189" s="27">
        <f t="shared" si="68"/>
        <v>321</v>
      </c>
      <c r="W189" s="27">
        <f t="shared" si="68"/>
        <v>192.6</v>
      </c>
      <c r="X189" s="27">
        <f t="shared" si="68"/>
        <v>192</v>
      </c>
      <c r="Y189" s="27">
        <f t="shared" si="68"/>
        <v>368</v>
      </c>
      <c r="Z189" s="57"/>
    </row>
    <row r="190" s="1" customFormat="1" ht="51" customHeight="1" spans="1:26">
      <c r="A190" s="32">
        <f>COUNT($A$1:A188)+1</f>
        <v>172</v>
      </c>
      <c r="B190" s="28" t="s">
        <v>213</v>
      </c>
      <c r="C190" s="28" t="s">
        <v>387</v>
      </c>
      <c r="D190" s="28" t="s">
        <v>388</v>
      </c>
      <c r="E190" s="28" t="s">
        <v>389</v>
      </c>
      <c r="F190" s="62">
        <v>3000</v>
      </c>
      <c r="G190" s="62">
        <v>4</v>
      </c>
      <c r="H190" s="30">
        <v>920.65</v>
      </c>
      <c r="I190" s="30">
        <v>659.3</v>
      </c>
      <c r="J190" s="40">
        <f>I190/H190</f>
        <v>0.716124477271493</v>
      </c>
      <c r="K190" s="30">
        <v>0.2</v>
      </c>
      <c r="L190" s="41">
        <v>131</v>
      </c>
      <c r="M190" s="41">
        <v>130</v>
      </c>
      <c r="N190" s="30">
        <f>L190-M190</f>
        <v>1</v>
      </c>
      <c r="O190" s="41" t="s">
        <v>39</v>
      </c>
      <c r="P190" s="63"/>
      <c r="Q190" s="28">
        <v>50</v>
      </c>
      <c r="R190" s="28">
        <v>30</v>
      </c>
      <c r="S190" s="53">
        <f t="shared" si="66"/>
        <v>0.6</v>
      </c>
      <c r="T190" s="54">
        <v>0.2</v>
      </c>
      <c r="U190" s="30">
        <f>T190*R190</f>
        <v>6</v>
      </c>
      <c r="V190" s="55">
        <v>6</v>
      </c>
      <c r="W190" s="55">
        <f>V190*0.6</f>
        <v>3.6</v>
      </c>
      <c r="X190" s="30">
        <v>3</v>
      </c>
      <c r="Y190" s="30">
        <f>X190+N190</f>
        <v>4</v>
      </c>
      <c r="Z190" s="58"/>
    </row>
    <row r="191" s="1" customFormat="1" ht="60" customHeight="1" spans="1:26">
      <c r="A191" s="32">
        <f>COUNT($A$1:A190)+1</f>
        <v>173</v>
      </c>
      <c r="B191" s="28" t="s">
        <v>213</v>
      </c>
      <c r="C191" s="28" t="s">
        <v>387</v>
      </c>
      <c r="D191" s="28" t="s">
        <v>390</v>
      </c>
      <c r="E191" s="28" t="s">
        <v>391</v>
      </c>
      <c r="F191" s="62">
        <v>6700</v>
      </c>
      <c r="G191" s="62">
        <v>10</v>
      </c>
      <c r="H191" s="30">
        <v>2606.34</v>
      </c>
      <c r="I191" s="30">
        <v>1635.57</v>
      </c>
      <c r="J191" s="40">
        <f>I191/H191</f>
        <v>0.627535164253321</v>
      </c>
      <c r="K191" s="30">
        <v>0.2</v>
      </c>
      <c r="L191" s="41">
        <v>327</v>
      </c>
      <c r="M191" s="41">
        <v>152</v>
      </c>
      <c r="N191" s="30">
        <f>L191-M191</f>
        <v>175</v>
      </c>
      <c r="O191" s="41" t="s">
        <v>39</v>
      </c>
      <c r="P191" s="28" t="s">
        <v>392</v>
      </c>
      <c r="Q191" s="28">
        <v>2500</v>
      </c>
      <c r="R191" s="28">
        <v>1500</v>
      </c>
      <c r="S191" s="53">
        <f t="shared" si="66"/>
        <v>0.6</v>
      </c>
      <c r="T191" s="54">
        <v>0.2</v>
      </c>
      <c r="U191" s="30">
        <f>T191*R191</f>
        <v>300</v>
      </c>
      <c r="V191" s="55">
        <v>300</v>
      </c>
      <c r="W191" s="55">
        <f>V191*0.6</f>
        <v>180</v>
      </c>
      <c r="X191" s="30">
        <v>180</v>
      </c>
      <c r="Y191" s="30">
        <f>X191+N191</f>
        <v>355</v>
      </c>
      <c r="Z191" s="58"/>
    </row>
    <row r="192" s="1" customFormat="1" ht="51" customHeight="1" spans="1:26">
      <c r="A192" s="32">
        <f>COUNT($A$1:A191)+1</f>
        <v>174</v>
      </c>
      <c r="B192" s="28" t="s">
        <v>213</v>
      </c>
      <c r="C192" s="28" t="s">
        <v>387</v>
      </c>
      <c r="D192" s="28" t="s">
        <v>393</v>
      </c>
      <c r="E192" s="28" t="s">
        <v>77</v>
      </c>
      <c r="F192" s="28">
        <v>5000</v>
      </c>
      <c r="G192" s="28">
        <v>5</v>
      </c>
      <c r="H192" s="30"/>
      <c r="I192" s="30"/>
      <c r="J192" s="42"/>
      <c r="K192" s="30"/>
      <c r="L192" s="41"/>
      <c r="M192" s="41"/>
      <c r="N192" s="30"/>
      <c r="O192" s="41"/>
      <c r="P192" s="28"/>
      <c r="Q192" s="41">
        <v>296</v>
      </c>
      <c r="R192" s="41">
        <v>150</v>
      </c>
      <c r="S192" s="53">
        <f t="shared" si="66"/>
        <v>0.506756756756757</v>
      </c>
      <c r="T192" s="54">
        <v>0.1</v>
      </c>
      <c r="U192" s="30">
        <f>T192*R192</f>
        <v>15</v>
      </c>
      <c r="V192" s="55">
        <v>15</v>
      </c>
      <c r="W192" s="55">
        <f>V192*0.6</f>
        <v>9</v>
      </c>
      <c r="X192" s="30">
        <v>9</v>
      </c>
      <c r="Y192" s="30">
        <f>X192+N192</f>
        <v>9</v>
      </c>
      <c r="Z192" s="58"/>
    </row>
    <row r="193" s="3" customFormat="1" ht="30" hidden="1" customHeight="1" spans="1:26">
      <c r="A193" s="60" t="s">
        <v>394</v>
      </c>
      <c r="B193" s="61"/>
      <c r="C193" s="61"/>
      <c r="D193" s="61"/>
      <c r="E193" s="28" t="s">
        <v>34</v>
      </c>
      <c r="F193" s="23">
        <f>F194</f>
        <v>1800</v>
      </c>
      <c r="G193" s="23">
        <f>G194</f>
        <v>3</v>
      </c>
      <c r="H193" s="23">
        <f>H194</f>
        <v>755.72</v>
      </c>
      <c r="I193" s="23">
        <f>I194</f>
        <v>0</v>
      </c>
      <c r="J193" s="23"/>
      <c r="K193" s="23"/>
      <c r="L193" s="23">
        <f t="shared" ref="L193:P193" si="69">L194</f>
        <v>0</v>
      </c>
      <c r="M193" s="23">
        <f t="shared" si="69"/>
        <v>68</v>
      </c>
      <c r="N193" s="27">
        <f t="shared" si="69"/>
        <v>-68</v>
      </c>
      <c r="O193" s="23" t="str">
        <f t="shared" si="69"/>
        <v>对煤矿瓦斯抽采利用率达到35%—55%（均含本数）的每立方米奖补0.1元，大于55%的每立方米奖补0.2元。</v>
      </c>
      <c r="P193" s="23"/>
      <c r="Q193" s="23">
        <f t="shared" ref="Q193:Y193" si="70">Q194</f>
        <v>280</v>
      </c>
      <c r="R193" s="23">
        <f t="shared" si="70"/>
        <v>150</v>
      </c>
      <c r="S193" s="68"/>
      <c r="T193" s="23"/>
      <c r="U193" s="27">
        <f t="shared" si="70"/>
        <v>15</v>
      </c>
      <c r="V193" s="27">
        <f t="shared" si="70"/>
        <v>15</v>
      </c>
      <c r="W193" s="27">
        <f t="shared" si="70"/>
        <v>9</v>
      </c>
      <c r="X193" s="27">
        <f t="shared" si="70"/>
        <v>9</v>
      </c>
      <c r="Y193" s="27">
        <f t="shared" si="70"/>
        <v>-59</v>
      </c>
      <c r="Z193" s="57"/>
    </row>
    <row r="194" s="1" customFormat="1" ht="51" customHeight="1" spans="1:26">
      <c r="A194" s="32">
        <f>COUNT($A$1:A192)+1</f>
        <v>175</v>
      </c>
      <c r="B194" s="28" t="s">
        <v>213</v>
      </c>
      <c r="C194" s="28" t="s">
        <v>395</v>
      </c>
      <c r="D194" s="28" t="s">
        <v>396</v>
      </c>
      <c r="E194" s="28" t="s">
        <v>397</v>
      </c>
      <c r="F194" s="28">
        <v>1800</v>
      </c>
      <c r="G194" s="28">
        <v>3</v>
      </c>
      <c r="H194" s="30">
        <v>755.72</v>
      </c>
      <c r="I194" s="30">
        <v>0</v>
      </c>
      <c r="J194" s="40">
        <f>I194/H194</f>
        <v>0</v>
      </c>
      <c r="K194" s="30">
        <v>0</v>
      </c>
      <c r="L194" s="41">
        <v>0</v>
      </c>
      <c r="M194" s="41">
        <v>68</v>
      </c>
      <c r="N194" s="30">
        <f>L194-M194</f>
        <v>-68</v>
      </c>
      <c r="O194" s="41" t="s">
        <v>39</v>
      </c>
      <c r="P194" s="63" t="s">
        <v>398</v>
      </c>
      <c r="Q194" s="41">
        <v>280</v>
      </c>
      <c r="R194" s="41">
        <v>150</v>
      </c>
      <c r="S194" s="53">
        <f t="shared" si="66"/>
        <v>0.535714285714286</v>
      </c>
      <c r="T194" s="54">
        <v>0.1</v>
      </c>
      <c r="U194" s="30">
        <f>T194*R194</f>
        <v>15</v>
      </c>
      <c r="V194" s="55">
        <v>15</v>
      </c>
      <c r="W194" s="55">
        <f>V194*0.6</f>
        <v>9</v>
      </c>
      <c r="X194" s="30">
        <v>9</v>
      </c>
      <c r="Y194" s="30">
        <f>X194+N194</f>
        <v>-59</v>
      </c>
      <c r="Z194" s="58"/>
    </row>
    <row r="195" s="1" customFormat="1" ht="51" customHeight="1" spans="1:26">
      <c r="A195" s="23" t="s">
        <v>399</v>
      </c>
      <c r="B195" s="23"/>
      <c r="C195" s="23"/>
      <c r="D195" s="23"/>
      <c r="E195" s="23"/>
      <c r="F195" s="29">
        <f>F196+F206+F210+F213</f>
        <v>38100</v>
      </c>
      <c r="G195" s="29">
        <f>G196+G206+G210+G213</f>
        <v>63</v>
      </c>
      <c r="H195" s="29">
        <f>H196+H206+H210+H213</f>
        <v>3113.72</v>
      </c>
      <c r="I195" s="29">
        <f>I196+I206+I210+I213</f>
        <v>1255.37</v>
      </c>
      <c r="J195" s="29"/>
      <c r="K195" s="29"/>
      <c r="L195" s="29">
        <f t="shared" ref="L195:P195" si="71">L196+L206+L210+L213</f>
        <v>147</v>
      </c>
      <c r="M195" s="29">
        <f t="shared" si="71"/>
        <v>608</v>
      </c>
      <c r="N195" s="27">
        <f t="shared" si="71"/>
        <v>-461</v>
      </c>
      <c r="O195" s="29" t="e">
        <f t="shared" si="71"/>
        <v>#VALUE!</v>
      </c>
      <c r="P195" s="29"/>
      <c r="Q195" s="29">
        <f t="shared" ref="Q195:Y195" si="72">Q196+Q206+Q210+Q213</f>
        <v>7148</v>
      </c>
      <c r="R195" s="29">
        <f t="shared" si="72"/>
        <v>4830</v>
      </c>
      <c r="S195" s="51"/>
      <c r="T195" s="29"/>
      <c r="U195" s="27">
        <f>U196+U206+U210+U213</f>
        <v>966</v>
      </c>
      <c r="V195" s="27">
        <f t="shared" si="72"/>
        <v>966</v>
      </c>
      <c r="W195" s="27">
        <f t="shared" si="72"/>
        <v>579.6</v>
      </c>
      <c r="X195" s="27">
        <f t="shared" si="72"/>
        <v>577</v>
      </c>
      <c r="Y195" s="27">
        <f t="shared" si="72"/>
        <v>116</v>
      </c>
      <c r="Z195" s="58"/>
    </row>
    <row r="196" s="5" customFormat="1" ht="30" hidden="1" customHeight="1" spans="1:26">
      <c r="A196" s="23" t="s">
        <v>400</v>
      </c>
      <c r="B196" s="23"/>
      <c r="C196" s="23"/>
      <c r="D196" s="23"/>
      <c r="E196" s="28" t="s">
        <v>34</v>
      </c>
      <c r="F196" s="29">
        <f>SUM(F197:F205)</f>
        <v>25700</v>
      </c>
      <c r="G196" s="29">
        <f>SUM(G197:G205)</f>
        <v>42</v>
      </c>
      <c r="H196" s="29">
        <f>SUM(H197:H205)</f>
        <v>1981.92</v>
      </c>
      <c r="I196" s="29">
        <f>SUM(I197:I205)</f>
        <v>949.01</v>
      </c>
      <c r="J196" s="29"/>
      <c r="K196" s="29"/>
      <c r="L196" s="29">
        <f t="shared" ref="L196:P196" si="73">SUM(L197:L205)</f>
        <v>117</v>
      </c>
      <c r="M196" s="29">
        <f t="shared" si="73"/>
        <v>534</v>
      </c>
      <c r="N196" s="27">
        <f t="shared" si="73"/>
        <v>-417</v>
      </c>
      <c r="O196" s="29">
        <f t="shared" si="73"/>
        <v>0</v>
      </c>
      <c r="P196" s="29"/>
      <c r="Q196" s="29">
        <f t="shared" ref="Q196:Y196" si="74">SUM(Q197:Q205)</f>
        <v>3735</v>
      </c>
      <c r="R196" s="29">
        <f t="shared" si="74"/>
        <v>2700</v>
      </c>
      <c r="S196" s="68"/>
      <c r="T196" s="29"/>
      <c r="U196" s="27">
        <f t="shared" si="74"/>
        <v>540</v>
      </c>
      <c r="V196" s="27">
        <f t="shared" si="74"/>
        <v>540</v>
      </c>
      <c r="W196" s="27">
        <f t="shared" si="74"/>
        <v>324</v>
      </c>
      <c r="X196" s="27">
        <f t="shared" si="74"/>
        <v>323</v>
      </c>
      <c r="Y196" s="27">
        <f t="shared" si="74"/>
        <v>-94</v>
      </c>
      <c r="Z196" s="70"/>
    </row>
    <row r="197" s="1" customFormat="1" ht="51" customHeight="1" spans="1:26">
      <c r="A197" s="32">
        <f>COUNT($A$1:A195)+1</f>
        <v>176</v>
      </c>
      <c r="B197" s="28" t="s">
        <v>401</v>
      </c>
      <c r="C197" s="28" t="s">
        <v>402</v>
      </c>
      <c r="D197" s="28" t="s">
        <v>403</v>
      </c>
      <c r="E197" s="28" t="s">
        <v>404</v>
      </c>
      <c r="F197" s="28">
        <v>3000</v>
      </c>
      <c r="G197" s="28">
        <v>6</v>
      </c>
      <c r="H197" s="30">
        <v>369.34</v>
      </c>
      <c r="I197" s="30">
        <v>139.5</v>
      </c>
      <c r="J197" s="40">
        <f>I197/H197</f>
        <v>0.377700763524124</v>
      </c>
      <c r="K197" s="30">
        <v>0.1</v>
      </c>
      <c r="L197" s="41">
        <v>13</v>
      </c>
      <c r="M197" s="41">
        <v>40</v>
      </c>
      <c r="N197" s="30">
        <f t="shared" ref="N197:N208" si="75">L197-M197</f>
        <v>-27</v>
      </c>
      <c r="O197" s="41" t="s">
        <v>39</v>
      </c>
      <c r="P197" s="63"/>
      <c r="Q197" s="28">
        <v>600</v>
      </c>
      <c r="R197" s="28">
        <v>400</v>
      </c>
      <c r="S197" s="53">
        <f t="shared" ref="S197:S212" si="76">R197/Q197</f>
        <v>0.666666666666667</v>
      </c>
      <c r="T197" s="54">
        <v>0.2</v>
      </c>
      <c r="U197" s="30">
        <f t="shared" ref="U197:U203" si="77">T197*R197</f>
        <v>80</v>
      </c>
      <c r="V197" s="55">
        <v>80</v>
      </c>
      <c r="W197" s="55">
        <f t="shared" ref="W197:W203" si="78">V197*0.6</f>
        <v>48</v>
      </c>
      <c r="X197" s="30">
        <v>48</v>
      </c>
      <c r="Y197" s="30">
        <f t="shared" ref="Y197:Y205" si="79">X197+N197</f>
        <v>21</v>
      </c>
      <c r="Z197" s="58"/>
    </row>
    <row r="198" s="1" customFormat="1" ht="51" customHeight="1" spans="1:26">
      <c r="A198" s="32">
        <f>COUNT($A$1:A197)+1</f>
        <v>177</v>
      </c>
      <c r="B198" s="28" t="s">
        <v>401</v>
      </c>
      <c r="C198" s="28" t="s">
        <v>402</v>
      </c>
      <c r="D198" s="28" t="s">
        <v>405</v>
      </c>
      <c r="E198" s="28" t="s">
        <v>406</v>
      </c>
      <c r="F198" s="28">
        <v>1400</v>
      </c>
      <c r="G198" s="28">
        <v>2</v>
      </c>
      <c r="H198" s="30">
        <v>31.75</v>
      </c>
      <c r="I198" s="30">
        <v>0</v>
      </c>
      <c r="J198" s="40">
        <f>I198/H198</f>
        <v>0</v>
      </c>
      <c r="K198" s="30">
        <v>0</v>
      </c>
      <c r="L198" s="41">
        <v>0</v>
      </c>
      <c r="M198" s="41">
        <v>10</v>
      </c>
      <c r="N198" s="30">
        <f t="shared" si="75"/>
        <v>-10</v>
      </c>
      <c r="O198" s="41" t="s">
        <v>39</v>
      </c>
      <c r="P198" s="63" t="s">
        <v>407</v>
      </c>
      <c r="Q198" s="28">
        <v>100</v>
      </c>
      <c r="R198" s="28">
        <v>60</v>
      </c>
      <c r="S198" s="53">
        <f t="shared" si="76"/>
        <v>0.6</v>
      </c>
      <c r="T198" s="54">
        <v>0.2</v>
      </c>
      <c r="U198" s="30">
        <f t="shared" si="77"/>
        <v>12</v>
      </c>
      <c r="V198" s="55">
        <v>12</v>
      </c>
      <c r="W198" s="55">
        <f t="shared" si="78"/>
        <v>7.2</v>
      </c>
      <c r="X198" s="30">
        <v>7</v>
      </c>
      <c r="Y198" s="30">
        <f t="shared" si="79"/>
        <v>-3</v>
      </c>
      <c r="Z198" s="58"/>
    </row>
    <row r="199" s="1" customFormat="1" ht="51" customHeight="1" spans="1:26">
      <c r="A199" s="32">
        <f>COUNT($A$1:A198)+1</f>
        <v>178</v>
      </c>
      <c r="B199" s="28" t="s">
        <v>401</v>
      </c>
      <c r="C199" s="28" t="s">
        <v>402</v>
      </c>
      <c r="D199" s="28"/>
      <c r="E199" s="28" t="s">
        <v>408</v>
      </c>
      <c r="F199" s="28">
        <v>3600</v>
      </c>
      <c r="G199" s="28">
        <v>6</v>
      </c>
      <c r="H199" s="30">
        <v>463.8</v>
      </c>
      <c r="I199" s="30">
        <v>177.35</v>
      </c>
      <c r="J199" s="40">
        <f>I199/H199</f>
        <v>0.382384648555412</v>
      </c>
      <c r="K199" s="30">
        <v>0.1</v>
      </c>
      <c r="L199" s="41">
        <v>17</v>
      </c>
      <c r="M199" s="41">
        <v>100</v>
      </c>
      <c r="N199" s="30">
        <f t="shared" si="75"/>
        <v>-83</v>
      </c>
      <c r="O199" s="41" t="s">
        <v>39</v>
      </c>
      <c r="P199" s="28" t="s">
        <v>409</v>
      </c>
      <c r="Q199" s="28">
        <v>400</v>
      </c>
      <c r="R199" s="28">
        <v>300</v>
      </c>
      <c r="S199" s="53">
        <f t="shared" si="76"/>
        <v>0.75</v>
      </c>
      <c r="T199" s="54">
        <v>0.2</v>
      </c>
      <c r="U199" s="30">
        <f t="shared" si="77"/>
        <v>60</v>
      </c>
      <c r="V199" s="55">
        <v>60</v>
      </c>
      <c r="W199" s="55">
        <f t="shared" si="78"/>
        <v>36</v>
      </c>
      <c r="X199" s="30">
        <v>36</v>
      </c>
      <c r="Y199" s="30">
        <f t="shared" si="79"/>
        <v>-47</v>
      </c>
      <c r="Z199" s="58"/>
    </row>
    <row r="200" s="1" customFormat="1" ht="51" customHeight="1" spans="1:26">
      <c r="A200" s="32">
        <f>COUNT($A$1:A199)+1</f>
        <v>179</v>
      </c>
      <c r="B200" s="28" t="s">
        <v>401</v>
      </c>
      <c r="C200" s="28" t="s">
        <v>402</v>
      </c>
      <c r="D200" s="28"/>
      <c r="E200" s="28" t="s">
        <v>410</v>
      </c>
      <c r="F200" s="28">
        <v>1000</v>
      </c>
      <c r="G200" s="28">
        <v>2</v>
      </c>
      <c r="H200" s="30">
        <v>0</v>
      </c>
      <c r="I200" s="30">
        <v>0</v>
      </c>
      <c r="J200" s="42"/>
      <c r="K200" s="30">
        <v>0</v>
      </c>
      <c r="L200" s="41">
        <v>0</v>
      </c>
      <c r="M200" s="41">
        <v>10</v>
      </c>
      <c r="N200" s="30">
        <f t="shared" si="75"/>
        <v>-10</v>
      </c>
      <c r="O200" s="41" t="s">
        <v>39</v>
      </c>
      <c r="P200" s="28" t="s">
        <v>411</v>
      </c>
      <c r="Q200" s="28">
        <v>135</v>
      </c>
      <c r="R200" s="28">
        <v>80</v>
      </c>
      <c r="S200" s="53">
        <f t="shared" si="76"/>
        <v>0.592592592592593</v>
      </c>
      <c r="T200" s="54">
        <v>0.2</v>
      </c>
      <c r="U200" s="30">
        <f t="shared" si="77"/>
        <v>16</v>
      </c>
      <c r="V200" s="55">
        <v>16</v>
      </c>
      <c r="W200" s="55">
        <f t="shared" si="78"/>
        <v>9.6</v>
      </c>
      <c r="X200" s="30">
        <v>9</v>
      </c>
      <c r="Y200" s="30">
        <f t="shared" si="79"/>
        <v>-1</v>
      </c>
      <c r="Z200" s="58"/>
    </row>
    <row r="201" s="1" customFormat="1" ht="51" customHeight="1" spans="1:26">
      <c r="A201" s="32">
        <f>COUNT($A$1:A200)+1</f>
        <v>180</v>
      </c>
      <c r="B201" s="28" t="s">
        <v>401</v>
      </c>
      <c r="C201" s="28" t="s">
        <v>402</v>
      </c>
      <c r="D201" s="28" t="s">
        <v>412</v>
      </c>
      <c r="E201" s="28" t="s">
        <v>413</v>
      </c>
      <c r="F201" s="28">
        <v>2400</v>
      </c>
      <c r="G201" s="28">
        <v>4</v>
      </c>
      <c r="H201" s="30">
        <v>386.1</v>
      </c>
      <c r="I201" s="30">
        <v>253.92</v>
      </c>
      <c r="J201" s="40">
        <f>I201/H201</f>
        <v>0.657653457653458</v>
      </c>
      <c r="K201" s="30">
        <v>0.2</v>
      </c>
      <c r="L201" s="41">
        <v>50</v>
      </c>
      <c r="M201" s="41">
        <v>60</v>
      </c>
      <c r="N201" s="30">
        <f t="shared" si="75"/>
        <v>-10</v>
      </c>
      <c r="O201" s="41" t="s">
        <v>39</v>
      </c>
      <c r="P201" s="28"/>
      <c r="Q201" s="28">
        <v>100</v>
      </c>
      <c r="R201" s="28">
        <v>60</v>
      </c>
      <c r="S201" s="53">
        <f t="shared" si="76"/>
        <v>0.6</v>
      </c>
      <c r="T201" s="54">
        <v>0.2</v>
      </c>
      <c r="U201" s="30">
        <f t="shared" si="77"/>
        <v>12</v>
      </c>
      <c r="V201" s="55">
        <v>12</v>
      </c>
      <c r="W201" s="55">
        <f t="shared" si="78"/>
        <v>7.2</v>
      </c>
      <c r="X201" s="30">
        <v>7</v>
      </c>
      <c r="Y201" s="30">
        <f t="shared" si="79"/>
        <v>-3</v>
      </c>
      <c r="Z201" s="58"/>
    </row>
    <row r="202" s="1" customFormat="1" ht="51" customHeight="1" spans="1:26">
      <c r="A202" s="32">
        <f>COUNT($A$1:A201)+1</f>
        <v>181</v>
      </c>
      <c r="B202" s="28" t="s">
        <v>401</v>
      </c>
      <c r="C202" s="28" t="s">
        <v>402</v>
      </c>
      <c r="D202" s="28"/>
      <c r="E202" s="28" t="s">
        <v>414</v>
      </c>
      <c r="F202" s="28">
        <v>3000</v>
      </c>
      <c r="G202" s="28">
        <v>4</v>
      </c>
      <c r="H202" s="30">
        <v>131.69</v>
      </c>
      <c r="I202" s="30">
        <v>63.32</v>
      </c>
      <c r="J202" s="40">
        <f>I202/H202</f>
        <v>0.4808261827018</v>
      </c>
      <c r="K202" s="30">
        <v>0.1</v>
      </c>
      <c r="L202" s="41">
        <v>6</v>
      </c>
      <c r="M202" s="41">
        <v>88</v>
      </c>
      <c r="N202" s="30">
        <f t="shared" si="75"/>
        <v>-82</v>
      </c>
      <c r="O202" s="41" t="s">
        <v>39</v>
      </c>
      <c r="P202" s="28"/>
      <c r="Q202" s="28">
        <v>1200</v>
      </c>
      <c r="R202" s="28">
        <v>800</v>
      </c>
      <c r="S202" s="53">
        <f t="shared" si="76"/>
        <v>0.666666666666667</v>
      </c>
      <c r="T202" s="54">
        <v>0.2</v>
      </c>
      <c r="U202" s="30">
        <f t="shared" si="77"/>
        <v>160</v>
      </c>
      <c r="V202" s="55">
        <v>160</v>
      </c>
      <c r="W202" s="55">
        <f t="shared" si="78"/>
        <v>96</v>
      </c>
      <c r="X202" s="30">
        <v>96</v>
      </c>
      <c r="Y202" s="30">
        <f t="shared" si="79"/>
        <v>14</v>
      </c>
      <c r="Z202" s="58"/>
    </row>
    <row r="203" s="1" customFormat="1" ht="51" customHeight="1" spans="1:26">
      <c r="A203" s="32">
        <f>COUNT($A$1:A202)+1</f>
        <v>182</v>
      </c>
      <c r="B203" s="28" t="s">
        <v>401</v>
      </c>
      <c r="C203" s="28" t="s">
        <v>402</v>
      </c>
      <c r="D203" s="28" t="s">
        <v>287</v>
      </c>
      <c r="E203" s="28" t="s">
        <v>415</v>
      </c>
      <c r="F203" s="28">
        <v>5500</v>
      </c>
      <c r="G203" s="28">
        <v>8</v>
      </c>
      <c r="H203" s="30">
        <v>599.24</v>
      </c>
      <c r="I203" s="30">
        <v>314.92</v>
      </c>
      <c r="J203" s="40">
        <f>I203/H203</f>
        <v>0.525532340965223</v>
      </c>
      <c r="K203" s="30">
        <v>0.1</v>
      </c>
      <c r="L203" s="41">
        <v>31</v>
      </c>
      <c r="M203" s="41">
        <v>106</v>
      </c>
      <c r="N203" s="30">
        <f t="shared" si="75"/>
        <v>-75</v>
      </c>
      <c r="O203" s="41" t="s">
        <v>39</v>
      </c>
      <c r="P203" s="28" t="s">
        <v>416</v>
      </c>
      <c r="Q203" s="28">
        <v>1200</v>
      </c>
      <c r="R203" s="28">
        <v>1000</v>
      </c>
      <c r="S203" s="53">
        <f t="shared" si="76"/>
        <v>0.833333333333333</v>
      </c>
      <c r="T203" s="54">
        <v>0.2</v>
      </c>
      <c r="U203" s="30">
        <f t="shared" si="77"/>
        <v>200</v>
      </c>
      <c r="V203" s="55">
        <v>200</v>
      </c>
      <c r="W203" s="55">
        <f t="shared" si="78"/>
        <v>120</v>
      </c>
      <c r="X203" s="30">
        <v>120</v>
      </c>
      <c r="Y203" s="30">
        <f t="shared" si="79"/>
        <v>45</v>
      </c>
      <c r="Z203" s="58"/>
    </row>
    <row r="204" s="1" customFormat="1" ht="51" customHeight="1" spans="1:26">
      <c r="A204" s="32">
        <f>COUNT($A$1:A203)+1</f>
        <v>183</v>
      </c>
      <c r="B204" s="28" t="s">
        <v>401</v>
      </c>
      <c r="C204" s="28" t="s">
        <v>402</v>
      </c>
      <c r="D204" s="28" t="s">
        <v>417</v>
      </c>
      <c r="E204" s="28" t="s">
        <v>418</v>
      </c>
      <c r="F204" s="28">
        <v>2800</v>
      </c>
      <c r="G204" s="28">
        <v>4</v>
      </c>
      <c r="H204" s="30">
        <v>0</v>
      </c>
      <c r="I204" s="30">
        <v>0</v>
      </c>
      <c r="J204" s="42"/>
      <c r="K204" s="30">
        <v>0</v>
      </c>
      <c r="L204" s="41">
        <v>0</v>
      </c>
      <c r="M204" s="41">
        <v>60</v>
      </c>
      <c r="N204" s="30">
        <f t="shared" si="75"/>
        <v>-60</v>
      </c>
      <c r="O204" s="41" t="s">
        <v>39</v>
      </c>
      <c r="P204" s="28" t="s">
        <v>59</v>
      </c>
      <c r="Q204" s="28" t="s">
        <v>44</v>
      </c>
      <c r="R204" s="28" t="s">
        <v>44</v>
      </c>
      <c r="S204" s="53" t="s">
        <v>44</v>
      </c>
      <c r="T204" s="53" t="s">
        <v>44</v>
      </c>
      <c r="U204" s="30" t="s">
        <v>44</v>
      </c>
      <c r="V204" s="55" t="s">
        <v>44</v>
      </c>
      <c r="W204" s="55" t="s">
        <v>44</v>
      </c>
      <c r="X204" s="30">
        <v>0</v>
      </c>
      <c r="Y204" s="30">
        <f t="shared" si="79"/>
        <v>-60</v>
      </c>
      <c r="Z204" s="58"/>
    </row>
    <row r="205" s="1" customFormat="1" ht="51" customHeight="1" spans="1:26">
      <c r="A205" s="32">
        <f>COUNT($A$1:A204)+1</f>
        <v>184</v>
      </c>
      <c r="B205" s="28" t="s">
        <v>401</v>
      </c>
      <c r="C205" s="28" t="s">
        <v>402</v>
      </c>
      <c r="D205" s="28" t="s">
        <v>419</v>
      </c>
      <c r="E205" s="28" t="s">
        <v>420</v>
      </c>
      <c r="F205" s="28">
        <v>3000</v>
      </c>
      <c r="G205" s="28">
        <v>6</v>
      </c>
      <c r="H205" s="30">
        <v>0</v>
      </c>
      <c r="I205" s="30">
        <v>0</v>
      </c>
      <c r="J205" s="42"/>
      <c r="K205" s="30">
        <v>0</v>
      </c>
      <c r="L205" s="41">
        <v>0</v>
      </c>
      <c r="M205" s="41">
        <v>60</v>
      </c>
      <c r="N205" s="30">
        <f t="shared" si="75"/>
        <v>-60</v>
      </c>
      <c r="O205" s="41" t="s">
        <v>39</v>
      </c>
      <c r="P205" s="28" t="s">
        <v>59</v>
      </c>
      <c r="Q205" s="28" t="s">
        <v>44</v>
      </c>
      <c r="R205" s="28" t="s">
        <v>44</v>
      </c>
      <c r="S205" s="53" t="s">
        <v>44</v>
      </c>
      <c r="T205" s="53" t="s">
        <v>44</v>
      </c>
      <c r="U205" s="30" t="s">
        <v>44</v>
      </c>
      <c r="V205" s="55" t="s">
        <v>44</v>
      </c>
      <c r="W205" s="55" t="s">
        <v>44</v>
      </c>
      <c r="X205" s="30">
        <v>0</v>
      </c>
      <c r="Y205" s="30">
        <f t="shared" si="79"/>
        <v>-60</v>
      </c>
      <c r="Z205" s="58"/>
    </row>
    <row r="206" s="3" customFormat="1" ht="30" hidden="1" customHeight="1" spans="1:26">
      <c r="A206" s="60" t="s">
        <v>421</v>
      </c>
      <c r="B206" s="61"/>
      <c r="C206" s="61"/>
      <c r="D206" s="61"/>
      <c r="E206" s="28" t="s">
        <v>34</v>
      </c>
      <c r="F206" s="23">
        <f>SUM(F207:F209)</f>
        <v>4400</v>
      </c>
      <c r="G206" s="23">
        <f>SUM(G207:G209)</f>
        <v>8</v>
      </c>
      <c r="H206" s="23">
        <f>SUM(H207:H209)</f>
        <v>289.36</v>
      </c>
      <c r="I206" s="23">
        <f>SUM(I207:I209)</f>
        <v>0</v>
      </c>
      <c r="J206" s="23"/>
      <c r="K206" s="23"/>
      <c r="L206" s="23">
        <f t="shared" ref="L206:P206" si="80">SUM(L207:L209)</f>
        <v>0</v>
      </c>
      <c r="M206" s="23">
        <f t="shared" si="80"/>
        <v>64</v>
      </c>
      <c r="N206" s="27">
        <f t="shared" si="80"/>
        <v>-64</v>
      </c>
      <c r="O206" s="23">
        <f t="shared" si="80"/>
        <v>0</v>
      </c>
      <c r="P206" s="23"/>
      <c r="Q206" s="23">
        <f t="shared" ref="Q206:Y206" si="81">SUM(Q207:Q209)</f>
        <v>1700</v>
      </c>
      <c r="R206" s="23">
        <f t="shared" si="81"/>
        <v>1090</v>
      </c>
      <c r="S206" s="68"/>
      <c r="T206" s="23"/>
      <c r="U206" s="27">
        <f t="shared" si="81"/>
        <v>218</v>
      </c>
      <c r="V206" s="27">
        <f t="shared" si="81"/>
        <v>218</v>
      </c>
      <c r="W206" s="27">
        <f t="shared" si="81"/>
        <v>130.8</v>
      </c>
      <c r="X206" s="27">
        <f t="shared" si="81"/>
        <v>130</v>
      </c>
      <c r="Y206" s="27">
        <f t="shared" si="81"/>
        <v>66</v>
      </c>
      <c r="Z206" s="57"/>
    </row>
    <row r="207" s="1" customFormat="1" ht="68" customHeight="1" spans="1:26">
      <c r="A207" s="32">
        <f>COUNT($A$1:A205)+1</f>
        <v>185</v>
      </c>
      <c r="B207" s="28" t="s">
        <v>401</v>
      </c>
      <c r="C207" s="28" t="s">
        <v>422</v>
      </c>
      <c r="D207" s="28" t="s">
        <v>423</v>
      </c>
      <c r="E207" s="28" t="s">
        <v>424</v>
      </c>
      <c r="F207" s="62">
        <v>2200</v>
      </c>
      <c r="G207" s="62">
        <v>4</v>
      </c>
      <c r="H207" s="30">
        <v>289.36</v>
      </c>
      <c r="I207" s="30">
        <v>0</v>
      </c>
      <c r="J207" s="40">
        <f>I207/H207</f>
        <v>0</v>
      </c>
      <c r="K207" s="30">
        <v>0</v>
      </c>
      <c r="L207" s="41">
        <v>0</v>
      </c>
      <c r="M207" s="41">
        <v>48</v>
      </c>
      <c r="N207" s="30">
        <f>L207-M207</f>
        <v>-48</v>
      </c>
      <c r="O207" s="41" t="s">
        <v>39</v>
      </c>
      <c r="P207" s="28" t="s">
        <v>425</v>
      </c>
      <c r="Q207" s="28">
        <v>1200</v>
      </c>
      <c r="R207" s="28">
        <v>720</v>
      </c>
      <c r="S207" s="53">
        <f>R207/Q207</f>
        <v>0.6</v>
      </c>
      <c r="T207" s="54">
        <v>0.2</v>
      </c>
      <c r="U207" s="30">
        <f>T207*R207</f>
        <v>144</v>
      </c>
      <c r="V207" s="55">
        <v>144</v>
      </c>
      <c r="W207" s="55">
        <f>V207*0.6</f>
        <v>86.4</v>
      </c>
      <c r="X207" s="30">
        <v>86</v>
      </c>
      <c r="Y207" s="30">
        <f>X207+N207</f>
        <v>38</v>
      </c>
      <c r="Z207" s="58"/>
    </row>
    <row r="208" s="1" customFormat="1" ht="51" customHeight="1" spans="1:26">
      <c r="A208" s="32">
        <f>COUNT($A$1:A207)+1</f>
        <v>186</v>
      </c>
      <c r="B208" s="28" t="s">
        <v>401</v>
      </c>
      <c r="C208" s="28" t="s">
        <v>422</v>
      </c>
      <c r="D208" s="28" t="s">
        <v>426</v>
      </c>
      <c r="E208" s="28" t="s">
        <v>146</v>
      </c>
      <c r="F208" s="28">
        <v>2200</v>
      </c>
      <c r="G208" s="28">
        <v>4</v>
      </c>
      <c r="H208" s="30"/>
      <c r="I208" s="30"/>
      <c r="J208" s="28"/>
      <c r="K208" s="30"/>
      <c r="L208" s="41"/>
      <c r="M208" s="41"/>
      <c r="N208" s="30"/>
      <c r="O208" s="41"/>
      <c r="P208" s="28"/>
      <c r="Q208" s="28">
        <v>500</v>
      </c>
      <c r="R208" s="28">
        <v>370</v>
      </c>
      <c r="S208" s="53">
        <f>R208/Q208</f>
        <v>0.74</v>
      </c>
      <c r="T208" s="54">
        <v>0.2</v>
      </c>
      <c r="U208" s="30">
        <f>T208*R208</f>
        <v>74</v>
      </c>
      <c r="V208" s="55">
        <v>74</v>
      </c>
      <c r="W208" s="55">
        <f>V208*0.6</f>
        <v>44.4</v>
      </c>
      <c r="X208" s="30">
        <v>44</v>
      </c>
      <c r="Y208" s="30">
        <f>X208+N208</f>
        <v>44</v>
      </c>
      <c r="Z208" s="58"/>
    </row>
    <row r="209" s="1" customFormat="1" ht="51" customHeight="1" spans="1:26">
      <c r="A209" s="32">
        <f>COUNT($A$1:A208)+1</f>
        <v>187</v>
      </c>
      <c r="B209" s="28" t="s">
        <v>401</v>
      </c>
      <c r="C209" s="28" t="s">
        <v>422</v>
      </c>
      <c r="D209" s="28" t="s">
        <v>427</v>
      </c>
      <c r="E209" s="28" t="s">
        <v>428</v>
      </c>
      <c r="F209" s="62"/>
      <c r="G209" s="62"/>
      <c r="H209" s="30">
        <v>0</v>
      </c>
      <c r="I209" s="30">
        <v>0</v>
      </c>
      <c r="J209" s="28"/>
      <c r="K209" s="30">
        <v>0</v>
      </c>
      <c r="L209" s="41">
        <v>0</v>
      </c>
      <c r="M209" s="41">
        <v>16</v>
      </c>
      <c r="N209" s="30">
        <f>L209-M209</f>
        <v>-16</v>
      </c>
      <c r="O209" s="41" t="s">
        <v>39</v>
      </c>
      <c r="P209" s="63" t="s">
        <v>59</v>
      </c>
      <c r="Q209" s="28" t="s">
        <v>44</v>
      </c>
      <c r="R209" s="28" t="s">
        <v>44</v>
      </c>
      <c r="S209" s="53" t="s">
        <v>44</v>
      </c>
      <c r="T209" s="53" t="s">
        <v>44</v>
      </c>
      <c r="U209" s="30" t="s">
        <v>44</v>
      </c>
      <c r="V209" s="55" t="s">
        <v>44</v>
      </c>
      <c r="W209" s="55" t="s">
        <v>44</v>
      </c>
      <c r="X209" s="30">
        <v>0</v>
      </c>
      <c r="Y209" s="30">
        <f>X209+N209</f>
        <v>-16</v>
      </c>
      <c r="Z209" s="58"/>
    </row>
    <row r="210" s="3" customFormat="1" ht="30" hidden="1" customHeight="1" spans="1:26">
      <c r="A210" s="60" t="s">
        <v>429</v>
      </c>
      <c r="B210" s="61"/>
      <c r="C210" s="61"/>
      <c r="D210" s="61"/>
      <c r="E210" s="28" t="s">
        <v>34</v>
      </c>
      <c r="F210" s="65">
        <f>F211+F212</f>
        <v>4000</v>
      </c>
      <c r="G210" s="65">
        <f>G211+G212</f>
        <v>5</v>
      </c>
      <c r="H210" s="65">
        <f>H211+H212</f>
        <v>842.44</v>
      </c>
      <c r="I210" s="65">
        <f>I211+I212</f>
        <v>306.36</v>
      </c>
      <c r="J210" s="65"/>
      <c r="K210" s="65"/>
      <c r="L210" s="65">
        <f t="shared" ref="L210:P210" si="82">L211+L212</f>
        <v>30</v>
      </c>
      <c r="M210" s="65">
        <f t="shared" si="82"/>
        <v>10</v>
      </c>
      <c r="N210" s="67">
        <f t="shared" si="82"/>
        <v>20</v>
      </c>
      <c r="O210" s="65" t="e">
        <f t="shared" si="82"/>
        <v>#VALUE!</v>
      </c>
      <c r="P210" s="65"/>
      <c r="Q210" s="65">
        <f t="shared" ref="Q210:Y210" si="83">Q211+Q212</f>
        <v>1413</v>
      </c>
      <c r="R210" s="65">
        <f t="shared" si="83"/>
        <v>830</v>
      </c>
      <c r="S210" s="68"/>
      <c r="T210" s="65"/>
      <c r="U210" s="67">
        <f t="shared" si="83"/>
        <v>166</v>
      </c>
      <c r="V210" s="67">
        <f t="shared" si="83"/>
        <v>166</v>
      </c>
      <c r="W210" s="67">
        <f t="shared" si="83"/>
        <v>99.6</v>
      </c>
      <c r="X210" s="67">
        <f t="shared" si="83"/>
        <v>99</v>
      </c>
      <c r="Y210" s="67">
        <f t="shared" si="83"/>
        <v>119</v>
      </c>
      <c r="Z210" s="57"/>
    </row>
    <row r="211" s="1" customFormat="1" ht="51" customHeight="1" spans="1:26">
      <c r="A211" s="32">
        <f>COUNT($A$1:A209)+1</f>
        <v>188</v>
      </c>
      <c r="B211" s="28" t="s">
        <v>401</v>
      </c>
      <c r="C211" s="28" t="s">
        <v>430</v>
      </c>
      <c r="D211" s="28" t="s">
        <v>431</v>
      </c>
      <c r="E211" s="28" t="s">
        <v>432</v>
      </c>
      <c r="F211" s="76">
        <v>1600</v>
      </c>
      <c r="G211" s="76">
        <v>2</v>
      </c>
      <c r="H211" s="30"/>
      <c r="I211" s="30"/>
      <c r="J211" s="28"/>
      <c r="K211" s="30"/>
      <c r="L211" s="41"/>
      <c r="M211" s="41"/>
      <c r="N211" s="30"/>
      <c r="O211" s="41"/>
      <c r="P211" s="63"/>
      <c r="Q211" s="78">
        <v>213</v>
      </c>
      <c r="R211" s="78">
        <v>150</v>
      </c>
      <c r="S211" s="53">
        <f>R211/Q211</f>
        <v>0.704225352112676</v>
      </c>
      <c r="T211" s="54">
        <v>0.2</v>
      </c>
      <c r="U211" s="30">
        <f>T211*R211</f>
        <v>30</v>
      </c>
      <c r="V211" s="55">
        <v>30</v>
      </c>
      <c r="W211" s="55">
        <f>V211*0.6</f>
        <v>18</v>
      </c>
      <c r="X211" s="30">
        <v>18</v>
      </c>
      <c r="Y211" s="30">
        <f>X211+N211</f>
        <v>18</v>
      </c>
      <c r="Z211" s="58"/>
    </row>
    <row r="212" s="1" customFormat="1" ht="51" customHeight="1" spans="1:26">
      <c r="A212" s="32">
        <f>COUNT($A$1:A211)+1</f>
        <v>189</v>
      </c>
      <c r="B212" s="28" t="s">
        <v>401</v>
      </c>
      <c r="C212" s="28" t="s">
        <v>430</v>
      </c>
      <c r="D212" s="28" t="s">
        <v>230</v>
      </c>
      <c r="E212" s="28" t="s">
        <v>433</v>
      </c>
      <c r="F212" s="28">
        <v>2400</v>
      </c>
      <c r="G212" s="28">
        <v>3</v>
      </c>
      <c r="H212" s="30">
        <v>842.44</v>
      </c>
      <c r="I212" s="30">
        <v>306.36</v>
      </c>
      <c r="J212" s="40">
        <f>I212/H212</f>
        <v>0.363657945966478</v>
      </c>
      <c r="K212" s="30">
        <v>0.1</v>
      </c>
      <c r="L212" s="41">
        <v>30</v>
      </c>
      <c r="M212" s="41">
        <v>10</v>
      </c>
      <c r="N212" s="30">
        <f>L212-M212</f>
        <v>20</v>
      </c>
      <c r="O212" s="41" t="s">
        <v>39</v>
      </c>
      <c r="P212" s="28" t="s">
        <v>434</v>
      </c>
      <c r="Q212" s="78">
        <v>1200</v>
      </c>
      <c r="R212" s="78">
        <v>680</v>
      </c>
      <c r="S212" s="53">
        <f>R212/Q212</f>
        <v>0.566666666666667</v>
      </c>
      <c r="T212" s="54">
        <v>0.2</v>
      </c>
      <c r="U212" s="30">
        <f>T212*R212</f>
        <v>136</v>
      </c>
      <c r="V212" s="55">
        <v>136</v>
      </c>
      <c r="W212" s="55">
        <f>V212*0.6</f>
        <v>81.6</v>
      </c>
      <c r="X212" s="30">
        <v>81</v>
      </c>
      <c r="Y212" s="30">
        <f>X212+N212</f>
        <v>101</v>
      </c>
      <c r="Z212" s="58"/>
    </row>
    <row r="213" s="3" customFormat="1" ht="30" hidden="1" customHeight="1" spans="1:26">
      <c r="A213" s="60" t="s">
        <v>435</v>
      </c>
      <c r="B213" s="61"/>
      <c r="C213" s="61"/>
      <c r="D213" s="61"/>
      <c r="E213" s="28" t="s">
        <v>34</v>
      </c>
      <c r="F213" s="23">
        <f>F214</f>
        <v>4000</v>
      </c>
      <c r="G213" s="23">
        <f>G214</f>
        <v>8</v>
      </c>
      <c r="H213" s="23">
        <f>H214</f>
        <v>0</v>
      </c>
      <c r="I213" s="23">
        <f>I214</f>
        <v>0</v>
      </c>
      <c r="J213" s="23"/>
      <c r="K213" s="23"/>
      <c r="L213" s="23">
        <f t="shared" ref="L213:P213" si="84">L214</f>
        <v>0</v>
      </c>
      <c r="M213" s="23">
        <f t="shared" si="84"/>
        <v>0</v>
      </c>
      <c r="N213" s="27">
        <f t="shared" si="84"/>
        <v>0</v>
      </c>
      <c r="O213" s="23">
        <f t="shared" si="84"/>
        <v>0</v>
      </c>
      <c r="P213" s="23"/>
      <c r="Q213" s="23">
        <f t="shared" ref="Q213:Y213" si="85">Q214</f>
        <v>300</v>
      </c>
      <c r="R213" s="23">
        <f t="shared" si="85"/>
        <v>210</v>
      </c>
      <c r="S213" s="51"/>
      <c r="T213" s="23"/>
      <c r="U213" s="27">
        <f t="shared" si="85"/>
        <v>42</v>
      </c>
      <c r="V213" s="27">
        <f t="shared" si="85"/>
        <v>42</v>
      </c>
      <c r="W213" s="27">
        <f t="shared" si="85"/>
        <v>25.2</v>
      </c>
      <c r="X213" s="27">
        <f t="shared" si="85"/>
        <v>25</v>
      </c>
      <c r="Y213" s="27">
        <f t="shared" si="85"/>
        <v>25</v>
      </c>
      <c r="Z213" s="57"/>
    </row>
    <row r="214" s="1" customFormat="1" ht="51" customHeight="1" spans="1:26">
      <c r="A214" s="32">
        <f>COUNT($A$1:A212)+1</f>
        <v>190</v>
      </c>
      <c r="B214" s="28" t="s">
        <v>401</v>
      </c>
      <c r="C214" s="28" t="s">
        <v>436</v>
      </c>
      <c r="D214" s="28" t="s">
        <v>437</v>
      </c>
      <c r="E214" s="28" t="s">
        <v>438</v>
      </c>
      <c r="F214" s="28">
        <v>4000</v>
      </c>
      <c r="G214" s="28">
        <v>8</v>
      </c>
      <c r="H214" s="30"/>
      <c r="I214" s="30"/>
      <c r="J214" s="42"/>
      <c r="K214" s="30"/>
      <c r="L214" s="41"/>
      <c r="M214" s="41"/>
      <c r="N214" s="30"/>
      <c r="O214" s="41"/>
      <c r="P214" s="28"/>
      <c r="Q214" s="28">
        <v>300</v>
      </c>
      <c r="R214" s="28">
        <v>210</v>
      </c>
      <c r="S214" s="53">
        <f t="shared" ref="S214:S221" si="86">R214/Q214</f>
        <v>0.7</v>
      </c>
      <c r="T214" s="54">
        <v>0.2</v>
      </c>
      <c r="U214" s="30">
        <f>T214*R214</f>
        <v>42</v>
      </c>
      <c r="V214" s="55">
        <v>42</v>
      </c>
      <c r="W214" s="55">
        <f>V214*0.6</f>
        <v>25.2</v>
      </c>
      <c r="X214" s="30">
        <v>25</v>
      </c>
      <c r="Y214" s="30">
        <f>X214+N214</f>
        <v>25</v>
      </c>
      <c r="Z214" s="58"/>
    </row>
    <row r="215" s="1" customFormat="1" ht="51" customHeight="1" spans="1:26">
      <c r="A215" s="23" t="s">
        <v>439</v>
      </c>
      <c r="B215" s="23"/>
      <c r="C215" s="23"/>
      <c r="D215" s="23"/>
      <c r="E215" s="23"/>
      <c r="F215" s="29">
        <f>F216+F219</f>
        <v>10200</v>
      </c>
      <c r="G215" s="29">
        <f>G216+G219</f>
        <v>15</v>
      </c>
      <c r="H215" s="29">
        <f>H216+H219</f>
        <v>1840.82</v>
      </c>
      <c r="I215" s="29">
        <f>I216+I219</f>
        <v>1245.57</v>
      </c>
      <c r="J215" s="29"/>
      <c r="K215" s="29"/>
      <c r="L215" s="29">
        <f t="shared" ref="L215:P215" si="87">L216+L219</f>
        <v>249</v>
      </c>
      <c r="M215" s="29">
        <f t="shared" si="87"/>
        <v>264</v>
      </c>
      <c r="N215" s="27">
        <f t="shared" si="87"/>
        <v>-15</v>
      </c>
      <c r="O215" s="29">
        <f t="shared" si="87"/>
        <v>0</v>
      </c>
      <c r="P215" s="29"/>
      <c r="Q215" s="29">
        <f t="shared" ref="Q215:Y215" si="88">Q216+Q219</f>
        <v>2730</v>
      </c>
      <c r="R215" s="29">
        <f t="shared" si="88"/>
        <v>1700</v>
      </c>
      <c r="S215" s="51"/>
      <c r="T215" s="29"/>
      <c r="U215" s="27">
        <f t="shared" si="88"/>
        <v>330</v>
      </c>
      <c r="V215" s="27">
        <f t="shared" si="88"/>
        <v>330</v>
      </c>
      <c r="W215" s="27">
        <f t="shared" si="88"/>
        <v>198</v>
      </c>
      <c r="X215" s="27">
        <f t="shared" si="88"/>
        <v>197</v>
      </c>
      <c r="Y215" s="27">
        <f t="shared" si="88"/>
        <v>182</v>
      </c>
      <c r="Z215" s="58"/>
    </row>
    <row r="216" s="5" customFormat="1" ht="30" hidden="1" customHeight="1" spans="1:26">
      <c r="A216" s="23" t="s">
        <v>440</v>
      </c>
      <c r="B216" s="23"/>
      <c r="C216" s="23"/>
      <c r="D216" s="23"/>
      <c r="E216" s="28" t="s">
        <v>34</v>
      </c>
      <c r="F216" s="29">
        <f>SUM(F217:F218)</f>
        <v>7800</v>
      </c>
      <c r="G216" s="29">
        <f>SUM(G217:G218)</f>
        <v>11</v>
      </c>
      <c r="H216" s="29">
        <f>SUM(H217:H218)</f>
        <v>1840.82</v>
      </c>
      <c r="I216" s="29">
        <f>SUM(I217:I218)</f>
        <v>1245.57</v>
      </c>
      <c r="J216" s="29"/>
      <c r="K216" s="29"/>
      <c r="L216" s="29">
        <f t="shared" ref="L216:P216" si="89">SUM(L217:L218)</f>
        <v>249</v>
      </c>
      <c r="M216" s="29">
        <f t="shared" si="89"/>
        <v>239</v>
      </c>
      <c r="N216" s="27">
        <f t="shared" si="89"/>
        <v>10</v>
      </c>
      <c r="O216" s="29">
        <f t="shared" si="89"/>
        <v>0</v>
      </c>
      <c r="P216" s="29"/>
      <c r="Q216" s="29">
        <f t="shared" ref="Q216:Y216" si="90">SUM(Q217:Q218)</f>
        <v>2500</v>
      </c>
      <c r="R216" s="29">
        <f t="shared" si="90"/>
        <v>1600</v>
      </c>
      <c r="S216" s="68"/>
      <c r="T216" s="29"/>
      <c r="U216" s="27">
        <f t="shared" si="90"/>
        <v>320</v>
      </c>
      <c r="V216" s="27">
        <f t="shared" si="90"/>
        <v>320</v>
      </c>
      <c r="W216" s="27">
        <f t="shared" si="90"/>
        <v>192</v>
      </c>
      <c r="X216" s="27">
        <f t="shared" si="90"/>
        <v>192</v>
      </c>
      <c r="Y216" s="27">
        <f t="shared" si="90"/>
        <v>202</v>
      </c>
      <c r="Z216" s="70"/>
    </row>
    <row r="217" s="1" customFormat="1" ht="51" customHeight="1" spans="1:26">
      <c r="A217" s="32">
        <f>COUNT($A$1:A215)+1</f>
        <v>191</v>
      </c>
      <c r="B217" s="28" t="s">
        <v>441</v>
      </c>
      <c r="C217" s="28" t="s">
        <v>442</v>
      </c>
      <c r="D217" s="28" t="s">
        <v>443</v>
      </c>
      <c r="E217" s="28" t="s">
        <v>444</v>
      </c>
      <c r="F217" s="28">
        <v>4200</v>
      </c>
      <c r="G217" s="28">
        <v>5</v>
      </c>
      <c r="H217" s="30">
        <v>1840.82</v>
      </c>
      <c r="I217" s="30">
        <v>1245.57</v>
      </c>
      <c r="J217" s="40">
        <f>I217/H217</f>
        <v>0.67663867189622</v>
      </c>
      <c r="K217" s="30">
        <v>0.2</v>
      </c>
      <c r="L217" s="41">
        <v>249</v>
      </c>
      <c r="M217" s="41">
        <v>239</v>
      </c>
      <c r="N217" s="30">
        <f>L217-M217</f>
        <v>10</v>
      </c>
      <c r="O217" s="41" t="s">
        <v>39</v>
      </c>
      <c r="P217" s="62"/>
      <c r="Q217" s="28">
        <v>2000</v>
      </c>
      <c r="R217" s="28">
        <v>1200</v>
      </c>
      <c r="S217" s="53">
        <f t="shared" si="86"/>
        <v>0.6</v>
      </c>
      <c r="T217" s="54">
        <v>0.2</v>
      </c>
      <c r="U217" s="30">
        <f>T217*R217</f>
        <v>240</v>
      </c>
      <c r="V217" s="55">
        <v>240</v>
      </c>
      <c r="W217" s="55">
        <f>V217*0.6</f>
        <v>144</v>
      </c>
      <c r="X217" s="30">
        <v>144</v>
      </c>
      <c r="Y217" s="30">
        <f>X217+N217</f>
        <v>154</v>
      </c>
      <c r="Z217" s="58"/>
    </row>
    <row r="218" s="1" customFormat="1" ht="51" customHeight="1" spans="1:26">
      <c r="A218" s="32">
        <f>COUNT($A$1:A217)+1</f>
        <v>192</v>
      </c>
      <c r="B218" s="28" t="s">
        <v>441</v>
      </c>
      <c r="C218" s="28" t="s">
        <v>442</v>
      </c>
      <c r="D218" s="28" t="s">
        <v>445</v>
      </c>
      <c r="E218" s="28" t="s">
        <v>446</v>
      </c>
      <c r="F218" s="28">
        <v>3600</v>
      </c>
      <c r="G218" s="28">
        <v>6</v>
      </c>
      <c r="H218" s="30"/>
      <c r="I218" s="30"/>
      <c r="J218" s="42"/>
      <c r="K218" s="30"/>
      <c r="L218" s="41"/>
      <c r="M218" s="41"/>
      <c r="N218" s="30"/>
      <c r="O218" s="41"/>
      <c r="P218" s="62"/>
      <c r="Q218" s="28">
        <v>500</v>
      </c>
      <c r="R218" s="28">
        <v>400</v>
      </c>
      <c r="S218" s="53">
        <f t="shared" si="86"/>
        <v>0.8</v>
      </c>
      <c r="T218" s="54">
        <v>0.2</v>
      </c>
      <c r="U218" s="30">
        <f>T218*R218</f>
        <v>80</v>
      </c>
      <c r="V218" s="55">
        <v>80</v>
      </c>
      <c r="W218" s="55">
        <f>V218*0.6</f>
        <v>48</v>
      </c>
      <c r="X218" s="30">
        <v>48</v>
      </c>
      <c r="Y218" s="30">
        <f>X218+N218</f>
        <v>48</v>
      </c>
      <c r="Z218" s="58"/>
    </row>
    <row r="219" s="3" customFormat="1" ht="30" hidden="1" customHeight="1" spans="1:26">
      <c r="A219" s="77" t="s">
        <v>447</v>
      </c>
      <c r="B219" s="47"/>
      <c r="C219" s="47"/>
      <c r="D219" s="47"/>
      <c r="E219" s="28" t="s">
        <v>34</v>
      </c>
      <c r="F219" s="23">
        <f>SUM(F220:F221)</f>
        <v>2400</v>
      </c>
      <c r="G219" s="23">
        <f>SUM(G220:G221)</f>
        <v>4</v>
      </c>
      <c r="H219" s="23">
        <f>SUM(H220:H221)</f>
        <v>0</v>
      </c>
      <c r="I219" s="23">
        <f>SUM(I220:I221)</f>
        <v>0</v>
      </c>
      <c r="J219" s="23"/>
      <c r="K219" s="23"/>
      <c r="L219" s="23">
        <f t="shared" ref="L219:P219" si="91">SUM(L220:L221)</f>
        <v>0</v>
      </c>
      <c r="M219" s="23">
        <f t="shared" si="91"/>
        <v>25</v>
      </c>
      <c r="N219" s="27">
        <f t="shared" si="91"/>
        <v>-25</v>
      </c>
      <c r="O219" s="23">
        <f t="shared" si="91"/>
        <v>0</v>
      </c>
      <c r="P219" s="23"/>
      <c r="Q219" s="23">
        <f t="shared" ref="Q219:Y219" si="92">SUM(Q220:Q221)</f>
        <v>230</v>
      </c>
      <c r="R219" s="23">
        <f t="shared" si="92"/>
        <v>100</v>
      </c>
      <c r="S219" s="52"/>
      <c r="T219" s="23"/>
      <c r="U219" s="27">
        <f t="shared" si="92"/>
        <v>10</v>
      </c>
      <c r="V219" s="27">
        <f t="shared" si="92"/>
        <v>10</v>
      </c>
      <c r="W219" s="27">
        <f t="shared" si="92"/>
        <v>6</v>
      </c>
      <c r="X219" s="27">
        <f t="shared" si="92"/>
        <v>5</v>
      </c>
      <c r="Y219" s="27">
        <f t="shared" si="92"/>
        <v>-20</v>
      </c>
      <c r="Z219" s="57"/>
    </row>
    <row r="220" s="1" customFormat="1" ht="51" customHeight="1" spans="1:26">
      <c r="A220" s="32">
        <f>COUNT($A$1:A218)+1</f>
        <v>193</v>
      </c>
      <c r="B220" s="28" t="s">
        <v>441</v>
      </c>
      <c r="C220" s="28" t="s">
        <v>448</v>
      </c>
      <c r="D220" s="28" t="s">
        <v>449</v>
      </c>
      <c r="E220" s="28" t="s">
        <v>450</v>
      </c>
      <c r="F220" s="28">
        <v>1200</v>
      </c>
      <c r="G220" s="28">
        <v>2</v>
      </c>
      <c r="H220" s="30"/>
      <c r="I220" s="30"/>
      <c r="J220" s="42"/>
      <c r="K220" s="30"/>
      <c r="L220" s="41"/>
      <c r="M220" s="41"/>
      <c r="N220" s="30"/>
      <c r="O220" s="41"/>
      <c r="P220" s="62"/>
      <c r="Q220" s="28">
        <v>100</v>
      </c>
      <c r="R220" s="28">
        <v>40</v>
      </c>
      <c r="S220" s="53">
        <f t="shared" si="86"/>
        <v>0.4</v>
      </c>
      <c r="T220" s="54">
        <v>0.1</v>
      </c>
      <c r="U220" s="30">
        <f>T220*R220</f>
        <v>4</v>
      </c>
      <c r="V220" s="55">
        <v>4</v>
      </c>
      <c r="W220" s="55">
        <f>V220*0.6</f>
        <v>2.4</v>
      </c>
      <c r="X220" s="30">
        <v>2</v>
      </c>
      <c r="Y220" s="30">
        <f>X220+N220</f>
        <v>2</v>
      </c>
      <c r="Z220" s="58"/>
    </row>
    <row r="221" s="1" customFormat="1" ht="51" customHeight="1" spans="1:26">
      <c r="A221" s="32">
        <f>COUNT($A$1:A220)+1</f>
        <v>194</v>
      </c>
      <c r="B221" s="28" t="s">
        <v>441</v>
      </c>
      <c r="C221" s="28" t="s">
        <v>448</v>
      </c>
      <c r="D221" s="28" t="s">
        <v>451</v>
      </c>
      <c r="E221" s="28" t="s">
        <v>452</v>
      </c>
      <c r="F221" s="28">
        <v>1200</v>
      </c>
      <c r="G221" s="28">
        <v>2</v>
      </c>
      <c r="H221" s="30">
        <v>0</v>
      </c>
      <c r="I221" s="30">
        <v>0</v>
      </c>
      <c r="J221" s="42"/>
      <c r="K221" s="30">
        <v>0</v>
      </c>
      <c r="L221" s="41">
        <v>0</v>
      </c>
      <c r="M221" s="41">
        <v>25</v>
      </c>
      <c r="N221" s="30">
        <f>L221-M221</f>
        <v>-25</v>
      </c>
      <c r="O221" s="41" t="s">
        <v>39</v>
      </c>
      <c r="P221" s="63" t="s">
        <v>59</v>
      </c>
      <c r="Q221" s="28">
        <v>130</v>
      </c>
      <c r="R221" s="28">
        <v>60</v>
      </c>
      <c r="S221" s="53">
        <f t="shared" si="86"/>
        <v>0.461538461538462</v>
      </c>
      <c r="T221" s="54">
        <v>0.1</v>
      </c>
      <c r="U221" s="30">
        <f>T221*R221</f>
        <v>6</v>
      </c>
      <c r="V221" s="55">
        <v>6</v>
      </c>
      <c r="W221" s="55">
        <f>V221*0.6</f>
        <v>3.6</v>
      </c>
      <c r="X221" s="30">
        <v>3</v>
      </c>
      <c r="Y221" s="30">
        <f>X221+N221</f>
        <v>-22</v>
      </c>
      <c r="Z221" s="58"/>
    </row>
    <row r="222" s="5" customFormat="1" ht="39" customHeight="1" spans="1:26">
      <c r="A222" s="23" t="s">
        <v>453</v>
      </c>
      <c r="B222" s="23"/>
      <c r="C222" s="23"/>
      <c r="D222" s="23"/>
      <c r="E222" s="28"/>
      <c r="F222" s="23">
        <f>F223</f>
        <v>20000</v>
      </c>
      <c r="G222" s="23">
        <f>G223</f>
        <v>26</v>
      </c>
      <c r="H222" s="23">
        <f>H223</f>
        <v>7294.73</v>
      </c>
      <c r="I222" s="23">
        <f>I223</f>
        <v>4356.08</v>
      </c>
      <c r="J222" s="23"/>
      <c r="K222" s="23"/>
      <c r="L222" s="23">
        <f t="shared" ref="L222:P222" si="93">L223</f>
        <v>754</v>
      </c>
      <c r="M222" s="23">
        <f t="shared" si="93"/>
        <v>652</v>
      </c>
      <c r="N222" s="27">
        <f t="shared" si="93"/>
        <v>102</v>
      </c>
      <c r="O222" s="23">
        <f t="shared" si="93"/>
        <v>0</v>
      </c>
      <c r="P222" s="23"/>
      <c r="Q222" s="23">
        <f t="shared" ref="Q222:Y222" si="94">Q223</f>
        <v>6900</v>
      </c>
      <c r="R222" s="23">
        <f t="shared" si="94"/>
        <v>4250</v>
      </c>
      <c r="S222" s="51"/>
      <c r="T222" s="23"/>
      <c r="U222" s="27">
        <f t="shared" si="94"/>
        <v>850</v>
      </c>
      <c r="V222" s="27">
        <f t="shared" si="94"/>
        <v>850</v>
      </c>
      <c r="W222" s="27">
        <f t="shared" si="94"/>
        <v>510</v>
      </c>
      <c r="X222" s="27">
        <f t="shared" si="94"/>
        <v>510</v>
      </c>
      <c r="Y222" s="27">
        <f t="shared" si="94"/>
        <v>612</v>
      </c>
      <c r="Z222" s="70"/>
    </row>
    <row r="223" s="5" customFormat="1" ht="39" hidden="1" customHeight="1" spans="1:26">
      <c r="A223" s="23" t="s">
        <v>454</v>
      </c>
      <c r="B223" s="23"/>
      <c r="C223" s="23"/>
      <c r="D223" s="23"/>
      <c r="E223" s="28" t="s">
        <v>34</v>
      </c>
      <c r="F223" s="23">
        <f>SUM(F224:F226)</f>
        <v>20000</v>
      </c>
      <c r="G223" s="23">
        <f>SUM(G224:G226)</f>
        <v>26</v>
      </c>
      <c r="H223" s="23">
        <f>SUM(H224:H226)</f>
        <v>7294.73</v>
      </c>
      <c r="I223" s="23">
        <f>SUM(I224:I226)</f>
        <v>4356.08</v>
      </c>
      <c r="J223" s="23"/>
      <c r="K223" s="23"/>
      <c r="L223" s="23">
        <f t="shared" ref="L223:P223" si="95">SUM(L224:L226)</f>
        <v>754</v>
      </c>
      <c r="M223" s="23">
        <f t="shared" si="95"/>
        <v>652</v>
      </c>
      <c r="N223" s="27">
        <f t="shared" si="95"/>
        <v>102</v>
      </c>
      <c r="O223" s="23">
        <f t="shared" si="95"/>
        <v>0</v>
      </c>
      <c r="P223" s="23"/>
      <c r="Q223" s="23">
        <f t="shared" ref="Q223:Y223" si="96">SUM(Q224:Q226)</f>
        <v>6900</v>
      </c>
      <c r="R223" s="23">
        <f t="shared" si="96"/>
        <v>4250</v>
      </c>
      <c r="S223" s="68"/>
      <c r="T223" s="23"/>
      <c r="U223" s="27">
        <f t="shared" si="96"/>
        <v>850</v>
      </c>
      <c r="V223" s="27">
        <f t="shared" si="96"/>
        <v>850</v>
      </c>
      <c r="W223" s="27">
        <f t="shared" si="96"/>
        <v>510</v>
      </c>
      <c r="X223" s="27">
        <f t="shared" si="96"/>
        <v>510</v>
      </c>
      <c r="Y223" s="27">
        <f t="shared" si="96"/>
        <v>612</v>
      </c>
      <c r="Z223" s="70"/>
    </row>
    <row r="224" s="1" customFormat="1" ht="51" customHeight="1" spans="1:26">
      <c r="A224" s="32">
        <f>COUNT($A$1:A222)+1</f>
        <v>195</v>
      </c>
      <c r="B224" s="28" t="s">
        <v>455</v>
      </c>
      <c r="C224" s="28" t="s">
        <v>456</v>
      </c>
      <c r="D224" s="28" t="s">
        <v>457</v>
      </c>
      <c r="E224" s="28" t="s">
        <v>458</v>
      </c>
      <c r="F224" s="62">
        <v>5800</v>
      </c>
      <c r="G224" s="62">
        <v>9</v>
      </c>
      <c r="H224" s="30">
        <v>2380.35</v>
      </c>
      <c r="I224" s="30">
        <v>1429.46</v>
      </c>
      <c r="J224" s="40">
        <f>I224/H224</f>
        <v>0.600525132858613</v>
      </c>
      <c r="K224" s="30">
        <v>0.2</v>
      </c>
      <c r="L224" s="41">
        <v>285</v>
      </c>
      <c r="M224" s="41">
        <v>262</v>
      </c>
      <c r="N224" s="30">
        <f t="shared" ref="N224:N226" si="97">L224-M224</f>
        <v>23</v>
      </c>
      <c r="O224" s="41" t="s">
        <v>39</v>
      </c>
      <c r="P224" s="62"/>
      <c r="Q224" s="28">
        <v>1500</v>
      </c>
      <c r="R224" s="28">
        <v>850</v>
      </c>
      <c r="S224" s="53">
        <f>R224/Q224</f>
        <v>0.566666666666667</v>
      </c>
      <c r="T224" s="54">
        <v>0.2</v>
      </c>
      <c r="U224" s="30">
        <f>T224*R224</f>
        <v>170</v>
      </c>
      <c r="V224" s="55">
        <v>170</v>
      </c>
      <c r="W224" s="55">
        <f>V224*0.6</f>
        <v>102</v>
      </c>
      <c r="X224" s="30">
        <v>102</v>
      </c>
      <c r="Y224" s="30">
        <f>X224+N224</f>
        <v>125</v>
      </c>
      <c r="Z224" s="58"/>
    </row>
    <row r="225" s="1" customFormat="1" ht="51" customHeight="1" spans="1:26">
      <c r="A225" s="32">
        <f>COUNT($A$1:A224)+1</f>
        <v>196</v>
      </c>
      <c r="B225" s="28" t="s">
        <v>455</v>
      </c>
      <c r="C225" s="28" t="s">
        <v>456</v>
      </c>
      <c r="D225" s="28"/>
      <c r="E225" s="28" t="s">
        <v>459</v>
      </c>
      <c r="F225" s="62">
        <v>7600</v>
      </c>
      <c r="G225" s="62">
        <v>10</v>
      </c>
      <c r="H225" s="30">
        <v>2729.43</v>
      </c>
      <c r="I225" s="30">
        <v>1770.06</v>
      </c>
      <c r="J225" s="40">
        <f>I225/H225</f>
        <v>0.648509029357778</v>
      </c>
      <c r="K225" s="30">
        <v>0.2</v>
      </c>
      <c r="L225" s="41">
        <v>354</v>
      </c>
      <c r="M225" s="41">
        <v>310</v>
      </c>
      <c r="N225" s="30">
        <f t="shared" si="97"/>
        <v>44</v>
      </c>
      <c r="O225" s="41" t="s">
        <v>39</v>
      </c>
      <c r="P225" s="62"/>
      <c r="Q225" s="28">
        <v>3000</v>
      </c>
      <c r="R225" s="28">
        <v>1800</v>
      </c>
      <c r="S225" s="53">
        <f>R225/Q225</f>
        <v>0.6</v>
      </c>
      <c r="T225" s="54">
        <v>0.2</v>
      </c>
      <c r="U225" s="30">
        <f>T225*R225</f>
        <v>360</v>
      </c>
      <c r="V225" s="55">
        <v>360</v>
      </c>
      <c r="W225" s="55">
        <f>V225*0.6</f>
        <v>216</v>
      </c>
      <c r="X225" s="30">
        <v>216</v>
      </c>
      <c r="Y225" s="30">
        <f>X225+N225</f>
        <v>260</v>
      </c>
      <c r="Z225" s="58"/>
    </row>
    <row r="226" s="1" customFormat="1" ht="51" customHeight="1" spans="1:26">
      <c r="A226" s="32">
        <f>COUNT($A$1:A225)+1</f>
        <v>197</v>
      </c>
      <c r="B226" s="28" t="s">
        <v>455</v>
      </c>
      <c r="C226" s="28" t="s">
        <v>456</v>
      </c>
      <c r="D226" s="28" t="s">
        <v>460</v>
      </c>
      <c r="E226" s="28" t="s">
        <v>371</v>
      </c>
      <c r="F226" s="62">
        <v>6600</v>
      </c>
      <c r="G226" s="62">
        <v>7</v>
      </c>
      <c r="H226" s="30">
        <v>2184.95</v>
      </c>
      <c r="I226" s="30">
        <v>1156.56</v>
      </c>
      <c r="J226" s="40">
        <f>I226/H226</f>
        <v>0.529330190622211</v>
      </c>
      <c r="K226" s="30">
        <v>0.1</v>
      </c>
      <c r="L226" s="41">
        <v>115</v>
      </c>
      <c r="M226" s="41">
        <v>80</v>
      </c>
      <c r="N226" s="30">
        <f t="shared" si="97"/>
        <v>35</v>
      </c>
      <c r="O226" s="41" t="s">
        <v>39</v>
      </c>
      <c r="P226" s="62"/>
      <c r="Q226" s="28">
        <v>2400</v>
      </c>
      <c r="R226" s="28">
        <v>1600</v>
      </c>
      <c r="S226" s="53">
        <f>R226/Q226</f>
        <v>0.666666666666667</v>
      </c>
      <c r="T226" s="54">
        <v>0.2</v>
      </c>
      <c r="U226" s="30">
        <f>T226*R226</f>
        <v>320</v>
      </c>
      <c r="V226" s="55">
        <v>320</v>
      </c>
      <c r="W226" s="55">
        <f>V226*0.6</f>
        <v>192</v>
      </c>
      <c r="X226" s="30">
        <v>192</v>
      </c>
      <c r="Y226" s="30">
        <f>X226+N226</f>
        <v>227</v>
      </c>
      <c r="Z226" s="58"/>
    </row>
  </sheetData>
  <autoFilter ref="A5:XFA226">
    <filterColumn colId="4">
      <filters blank="1">
        <filter val="老鹰山煤矿瓦斯利用项目"/>
        <filter val="老地沟煤矿瓦斯利用项目"/>
        <filter val="老洼地煤矿瓦斯利用项目"/>
        <filter val="老沙田煤矿瓦斯利用项目"/>
        <filter val="黑拉嘎煤业有限公司瓦斯利用项目"/>
        <filter val="那罗寨煤矿瓦斯利用项目"/>
        <filter val="轿子山煤矿瓦斯利用项目"/>
        <filter val="苞谷山煤矿瓦斯利用项目"/>
        <filter val="格目底一号矿井（马场煤矿）新建瓦斯发电项目"/>
        <filter val="捡材沟煤矿新建瓦斯发电项目"/>
        <filter val="米箩煤矿新建瓦斯发电项目"/>
        <filter val="青龙煤矿瓦斯利用项目（贵州黔西能源开发有限公司）"/>
        <filter val="花秋二矿煤矿瓦斯利用项目"/>
        <filter val="河边井区新建瓦斯发电项目"/>
        <filter val="火烧铺矿瓦斯利用项目"/>
        <filter val="马家田煤矿瓦斯利用项目"/>
        <filter val="中渝煤矿新建瓦斯发电项目"/>
        <filter val="雷公山煤矿瓦斯利用项目"/>
        <filter val="贵州水矿奥瑞安织金1# 新建瓦斯发电项目"/>
        <filter val="松河西井瓦斯利用项目"/>
        <filter val="金佳佳一新建瓦斯发电项目"/>
        <filter val="宏顺发煤矿新建瓦斯发电项目"/>
        <filter val="纳雍县王家寨煤矿瓦斯利用项目"/>
        <filter val="新兴宏能煤矿瓦斯利用项目"/>
        <filter val="贵源煤矿二号井瓦斯利用项目"/>
        <filter val="比德煤矿瓦斯利用项目（比德煤业）"/>
        <filter val="兴旺煤矿新建瓦斯发电项目"/>
        <filter val="肥田煤矿（21采区）瓦斯利用项目"/>
        <filter val="肥田煤矿（11采区）瓦斯利用项目"/>
        <filter val="小河口煤矿瓦斯利用项目（实兴煤矿二采区）"/>
        <filter val="凤凰山煤矿瓦斯利用项目"/>
        <filter val="六家坝煤矿瓦斯利用项目"/>
        <filter val="五轮山煤矿瓦斯利用项目"/>
        <filter val="中纸厂煤矿瓦斯利用项目"/>
        <filter val="赤水市煤炭有限责任公司（岔角煤矿）瓦斯利用项目"/>
        <filter val="地面煤层气利用项目（汪家寨煤矿）"/>
        <filter val="打牛厂煤矿瓦斯利用项目"/>
        <filter val="松河东井瓦斯利用项目"/>
        <filter val="捡材沟煤矿瓦斯利用项目"/>
        <filter val="宏顺发煤矿瓦斯利用项目"/>
        <filter val="新化煤矿一号井瓦斯利用项目"/>
        <filter val="鸡爬坎煤矿新建瓦斯发电项目"/>
        <filter val="贵州金沙龙凤煤业有限公司新建瓦斯发电项目"/>
        <filter val="化乐煤业瓦斯利用项目"/>
        <filter val="大河边煤矿瓦斯利用项目"/>
        <filter val="小河边煤矿瓦斯利用项目"/>
        <filter val="安桂良煤矿瓦斯利用项目"/>
        <filter val="四季春煤矿瓦斯利用项目"/>
        <filter val="大坝田煤矿瓦斯利用项目"/>
        <filter val="凉水沟煤矿瓦斯利用项目"/>
        <filter val="中岭煤矿瓦斯利用项目（中岭矿业）"/>
        <filter val="文家坝煤矿瓦斯利用项目（文家坝一矿）"/>
        <filter val="吉盛煤矿新建瓦斯发电项目"/>
        <filter val="枫香林煤矿瓦斯利用项目"/>
        <filter val="沟沟寨煤矿瓦斯利用项目"/>
        <filter val="汪家寨煤矿瓦斯利用项目"/>
        <filter val="木担坝煤矿瓦斯利用项目"/>
        <filter val="攀枝花煤矿瓦斯利用项目"/>
        <filter val="梓木戛煤矿瓦斯利用项目"/>
        <filter val="梯子岩煤矿瓦斯利用项目"/>
        <filter val="迎峰煤矿瓦斯利用项目"/>
        <filter val="沟沟寨煤矿新建瓦斯发电项目"/>
        <filter val="金岩煤矿瓦斯利用项目"/>
        <filter val="金泰煤矿瓦斯利用项目"/>
        <filter val="阿戛煤矿瓦斯利用项目"/>
        <filter val="阳箐煤矿瓦斯利用项目"/>
        <filter val="顺河煤矿瓦斯利用项目"/>
        <filter val="竹林煤矿瓦斯利用项目"/>
        <filter val="糯东煤矿瓦斯利用项目"/>
        <filter val="米箩煤矿瓦斯利用项目"/>
        <filter val="绿塘煤矿瓦斯利用项目"/>
        <filter val="纸房煤矿瓦斯利用项目"/>
        <filter val="红旗煤矿瓦斯利用项目"/>
        <filter val="羊场煤矿瓦斯利用项目"/>
        <filter val="红果煤矿瓦斯利用项目"/>
        <filter val="红林煤矿瓦斯利用项目"/>
        <filter val="耳海煤矿瓦斯利用项目"/>
        <filter val="腾庆煤矿瓦斯利用项目"/>
        <filter val="营兴煤矿瓦斯利用项目"/>
        <filter val="苍海煤矿瓦斯利用项目"/>
        <filter val="荣祥煤矿瓦斯利用项目"/>
        <filter val="大湾祥兴煤矿瓦斯利用项目"/>
        <filter val="蟒源煤矿瓦斯利用项目"/>
        <filter val="高山煤矿瓦斯利用项目"/>
        <filter val="高源煤矿瓦斯利用项目"/>
        <filter val="淤泥乡金河煤矿瓦斯利用项目"/>
        <filter val="麦地煤矿瓦斯利用项目"/>
        <filter val="鲁能煤矿瓦斯利用项目"/>
        <filter val="龙凤煤矿瓦斯利用项目"/>
        <filter val="龙宝煤矿瓦斯利用项目"/>
        <filter val="鸿辉煤矿瓦斯利用项目"/>
        <filter val="黔金煤矿瓦斯利用项目"/>
        <filter val="东李煤矿瓦斯利用项目"/>
        <filter val="仲恒煤矿瓦斯利用项目"/>
        <filter val="保兴煤矿瓦斯利用项目"/>
        <filter val="中渝煤矿瓦斯利用项目"/>
        <filter val="三甲煤矿瓦斯利用项目"/>
        <filter val="全伦煤矿瓦斯利用项目"/>
        <filter val="万顺煤矿瓦斯利用项目"/>
        <filter val="兴旺煤矿瓦斯利用项目"/>
        <filter val="习隆煤矿瓦斯利用项目"/>
        <filter val="兴荣煤矿瓦斯利用项目"/>
        <filter val="后寨煤矿瓦斯利用项目"/>
        <filter val="加益煤矿瓦斯利用项目"/>
        <filter val="兴达煤矿瓦斯利用项目"/>
        <filter val="吉源煤矿瓦斯利用项目"/>
        <filter val="六龙煤矿瓦斯利用项目"/>
        <filter val="回归煤矿瓦斯利用项目"/>
        <filter val="天合煤矿瓦斯利用项目"/>
        <filter val="枫香煤矿瓦斯利用项目"/>
        <filter val="泰丰煤矿瓦斯利用项目"/>
        <filter val="永荣煤矿瓦斯利用项目"/>
        <filter val="江西煤矿瓦斯利用项目"/>
        <filter val="河边煤矿瓦斯利用项目"/>
        <filter val="湾田煤矿瓦斯利用项目"/>
        <filter val="白坪煤矿瓦斯利用项目"/>
        <filter val="石坪煤矿瓦斯利用项目"/>
        <filter val="石桥煤矿瓦斯利用项目"/>
        <filter val="秀华煤矿瓦斯利用项目"/>
        <filter val="大湾煤矿瓦斯利用项目"/>
        <filter val="实兴煤矿瓦斯利用项目"/>
        <filter val="宏发煤矿瓦斯利用项目"/>
        <filter val="宏宇煤矿瓦斯利用项目"/>
        <filter val="大营煤矿瓦斯利用项目"/>
        <filter val="小屯煤矿瓦斯利用项目"/>
        <filter val="富泓煤矿瓦斯利用项目"/>
        <filter val="大雁煤矿瓦斯利用项目"/>
        <filter val="富民煤矿瓦斯利用项目"/>
        <filter val="安益煤矿瓦斯利用项目"/>
        <filter val="富祥煤矿瓦斯利用项目"/>
        <filter val="宏达煤矿瓦斯利用项目"/>
        <filter val="岩脚煤矿瓦斯利用项目"/>
        <filter val="安顺煤矿瓦斯利用项目"/>
        <filter val="志成煤矿瓦斯利用项目"/>
        <filter val="恒泰煤矿瓦斯利用项目"/>
        <filter val="志鸿煤矿瓦斯利用项目"/>
        <filter val="新华煤矿瓦斯利用项目"/>
        <filter val="新发煤矿瓦斯利用项目"/>
        <filter val="昌兴煤矿瓦斯利用项目"/>
        <filter val="新春煤矿瓦斯利用项目"/>
        <filter val="新果煤矿瓦斯利用项目"/>
        <filter val="木孔煤矿瓦斯利用项目"/>
        <filter val="林华煤矿瓦斯利用项目"/>
        <filter val="新田煤矿瓦斯利用项目"/>
        <filter val="松杨煤矿瓦斯利用项目"/>
        <filter val="支都煤矿瓦斯利用项目"/>
        <filter val="响水矿瓦斯利用项目"/>
        <filter val="熊家湾煤矿新建瓦斯发电项目"/>
        <filter val="鑫达煤矿新建瓦斯发电项目"/>
        <filter val="松河矿瓦斯利用项目"/>
        <filter val="金佳矿瓦斯利用项目"/>
        <filter val="肥田煤矿（21采区）新建瓦斯发电项目"/>
        <filter val="新果煤矿新建瓦斯发电项目"/>
        <filter val="肥田煤矿（11采区）新建瓦斯发电项目"/>
        <filter val="贵平煤矿瓦斯利用项目"/>
        <filter val="谢家河沟煤矿瓦斯利用项目"/>
        <filter val="阳箐煤矿新建瓦斯发电项目"/>
        <filter val="龙宫煤矿一号井新建瓦斯发电项目"/>
        <filter val="霖源煤矿新建瓦斯发电项目"/>
        <filter val="贵州赣兴煤业有限公司"/>
        <filter val="地面煤层气利用项目（文家坝煤矿）"/>
        <filter val="格目底玉舍东井煤矿瓦斯利用项目"/>
        <filter val="格目底玉舍中井煤矿瓦斯利用项目"/>
        <filter val="大圆煤业新建瓦斯发电项目"/>
        <filter val="山脚树矿瓦斯利用项目"/>
        <filter val="龙宫煤矿二号井新建瓦斯发电项目"/>
        <filter val="贵州发耳煤业有限公司瓦斯利用项目"/>
        <filter val="贵州金沙龙凤煤业有限公司瓦斯利用项目"/>
        <filter val="马家田煤矿新建瓦斯发电项目（二期）"/>
        <filter val="朝阳煤矿新建瓦斯发电项目"/>
        <filter val="月亮田矿瓦斯利用项目"/>
        <filter val="松河东一井瓦斯利用项目"/>
        <filter val="地面煤层气利用项目"/>
        <filter val="织金风采能源（宏发煤矿）新建瓦斯发电项目"/>
        <filter val="大营煤矿新建瓦斯发电项目"/>
        <filter val="城关兴发煤矿瓦斯利用项目"/>
        <filter val="黑拉嘎煤业有限公司新建瓦斯发电项目"/>
        <filter val="（珠藏镇）兴发煤矿瓦斯利用"/>
        <filter val="（少普镇）兴隆煤矿瓦斯利用（岩脚煤矿二采区）"/>
        <filter val="国照腾龙煤矿瓦斯利用项目"/>
        <filter val="文家坝二矿瓦斯利用项目"/>
        <filter val="小屯煤矿新建瓦斯发电项目"/>
        <filter val="土城矿瓦斯利用项目"/>
        <filter val="淤泥乡大河煤矿瓦斯抽采利用项目"/>
        <filter val="永晟煤矿新建瓦斯发电项目"/>
        <filter val="安益煤矿新建瓦斯发电项目"/>
        <filter val="金佳矿河边井区瓦斯利用项目"/>
        <filter val="金鸡煤矿瓦斯瓦斯利用项目"/>
        <filter val="龙宫煤矿一号井瓦斯利用项目"/>
        <filter val="龙宫煤矿二号井瓦斯利用项目"/>
      </filters>
    </filterColumn>
    <extLst/>
  </autoFilter>
  <mergeCells count="74">
    <mergeCell ref="A1:B1"/>
    <mergeCell ref="A2:Z2"/>
    <mergeCell ref="Y3:Z3"/>
    <mergeCell ref="H4:P4"/>
    <mergeCell ref="Q4:X4"/>
    <mergeCell ref="A6:D6"/>
    <mergeCell ref="A7:D7"/>
    <mergeCell ref="A8:D8"/>
    <mergeCell ref="A47:D47"/>
    <mergeCell ref="A54:D54"/>
    <mergeCell ref="A80:D80"/>
    <mergeCell ref="A94:D94"/>
    <mergeCell ref="A95:D95"/>
    <mergeCell ref="A113:D113"/>
    <mergeCell ref="A120:D120"/>
    <mergeCell ref="A132:D132"/>
    <mergeCell ref="A155:D155"/>
    <mergeCell ref="A189:D189"/>
    <mergeCell ref="A193:D193"/>
    <mergeCell ref="A195:D195"/>
    <mergeCell ref="A196:D196"/>
    <mergeCell ref="A206:D206"/>
    <mergeCell ref="A210:D210"/>
    <mergeCell ref="A213:D213"/>
    <mergeCell ref="A215:D215"/>
    <mergeCell ref="A216:D216"/>
    <mergeCell ref="A219:D219"/>
    <mergeCell ref="A222:D222"/>
    <mergeCell ref="A223:D223"/>
    <mergeCell ref="A4:A5"/>
    <mergeCell ref="B4:B5"/>
    <mergeCell ref="C4:C5"/>
    <mergeCell ref="D4:D5"/>
    <mergeCell ref="D9:D16"/>
    <mergeCell ref="D17:D19"/>
    <mergeCell ref="D20:D21"/>
    <mergeCell ref="D23:D24"/>
    <mergeCell ref="D26:D30"/>
    <mergeCell ref="D32:D34"/>
    <mergeCell ref="D35:D36"/>
    <mergeCell ref="D37:D38"/>
    <mergeCell ref="D40:D41"/>
    <mergeCell ref="D45:D46"/>
    <mergeCell ref="D48:D51"/>
    <mergeCell ref="D67:D68"/>
    <mergeCell ref="D72:D74"/>
    <mergeCell ref="D81:D84"/>
    <mergeCell ref="D85:D86"/>
    <mergeCell ref="D87:D88"/>
    <mergeCell ref="D96:D97"/>
    <mergeCell ref="D99:D100"/>
    <mergeCell ref="D101:D102"/>
    <mergeCell ref="D103:D104"/>
    <mergeCell ref="D105:D106"/>
    <mergeCell ref="D107:D108"/>
    <mergeCell ref="D111:D112"/>
    <mergeCell ref="D115:D116"/>
    <mergeCell ref="D128:D129"/>
    <mergeCell ref="D133:D134"/>
    <mergeCell ref="D141:D142"/>
    <mergeCell ref="D145:D146"/>
    <mergeCell ref="D147:D150"/>
    <mergeCell ref="D158:D159"/>
    <mergeCell ref="D163:D166"/>
    <mergeCell ref="D167:D172"/>
    <mergeCell ref="D176:D177"/>
    <mergeCell ref="D183:D186"/>
    <mergeCell ref="D187:D188"/>
    <mergeCell ref="D198:D200"/>
    <mergeCell ref="D201:D202"/>
    <mergeCell ref="D224:D225"/>
    <mergeCell ref="E4:E5"/>
    <mergeCell ref="Y4:Y5"/>
    <mergeCell ref="Z4:Z5"/>
  </mergeCells>
  <printOptions horizontalCentered="1"/>
  <pageMargins left="0.511805555555556" right="0.590277777777778" top="0.786805555555556" bottom="0.354166666666667" header="0.196527777777778" footer="0.156944444444444"/>
  <pageSetup paperSize="8" scale="66" fitToHeight="0" orientation="landscape" horizontalDpi="600"/>
  <headerFooter>
    <oddFooter>&amp;C第 &amp;P 页，共 12 页</oddFooter>
  </headerFooter>
  <ignoredErrors>
    <ignoredError sqref="V113 Q113:R113 F113 V95 F95 V54 F54 F8" formulaRange="1"/>
    <ignoredError sqref="U213 N206 U193 U189 N189 U155 N132 U120 N120 U113 N54 N47 W80 W83:W87 W113 W120 W144 W147:W149 W155 W158 W176 W179 W189 W193 W213 W21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2020清算-2022预拨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王光丽</cp:lastModifiedBy>
  <dcterms:created xsi:type="dcterms:W3CDTF">2017-11-16T00:54:00Z</dcterms:created>
  <cp:lastPrinted>2021-06-29T15:43:00Z</cp:lastPrinted>
  <dcterms:modified xsi:type="dcterms:W3CDTF">2022-07-04T01:50:28Z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ICV">
    <vt:lpwstr>8E6EB4F5F21F498FB39507D9F9782A94</vt:lpwstr>
  </property>
  <property fmtid="{D5CDD505-2E9C-101B-9397-08002B2CF9AE}" pid="4" name="KSOReadingLayout">
    <vt:bool>true</vt:bool>
  </property>
</Properties>
</file>