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增加预拨" sheetId="1" r:id="rId1"/>
  </sheets>
  <definedNames>
    <definedName name="_xlnm.Print_Area" localSheetId="0">增加预拨!$A$1:K123</definedName>
    <definedName name="_xlnm.Print_Titles" localSheetId="0">增加预拨!$3:3</definedName>
    <definedName name="_xlnm._FilterDatabase" localSheetId="0" hidden="1">增加预拨!$A$4:$N$123</definedName>
  </definedNames>
  <calcPr calcId="144525"/>
</workbook>
</file>

<file path=xl/sharedStrings.xml><?xml version="1.0" encoding="utf-8"?>
<sst xmlns="http://schemas.openxmlformats.org/spreadsheetml/2006/main" count="196">
  <si>
    <t>附 件</t>
  </si>
  <si>
    <t>贵州省2018年煤矿智能机械化升级改造项目补贴预拨资金表（第二批）（表1）</t>
  </si>
  <si>
    <t>序号</t>
  </si>
  <si>
    <t>所在市</t>
  </si>
  <si>
    <t>所在县</t>
  </si>
  <si>
    <t>企业名称</t>
  </si>
  <si>
    <t>煤矿名称</t>
  </si>
  <si>
    <t>项目说明</t>
  </si>
  <si>
    <t>资金基数</t>
  </si>
  <si>
    <t>应拨总资金</t>
  </si>
  <si>
    <t>分项已   预拨资金   （万元）</t>
  </si>
  <si>
    <t>分项本次 预拨资金   （万元）</t>
  </si>
  <si>
    <t>矿井本次 预拨资金   （万元）</t>
  </si>
  <si>
    <t>合计</t>
  </si>
  <si>
    <t>一、安顺市小计</t>
  </si>
  <si>
    <t>（一）</t>
  </si>
  <si>
    <t>西秀区</t>
  </si>
  <si>
    <t>安顺市</t>
  </si>
  <si>
    <t>贵州万峰矿业有限公司</t>
  </si>
  <si>
    <t>贵州万峰矿业有限公司西秀区蔡官镇金银山煤矿</t>
  </si>
  <si>
    <t>辅助系统智能化改造</t>
  </si>
  <si>
    <t>贵州强盛集团投资有限公司</t>
  </si>
  <si>
    <t>贵州强盛集团投资有限公司西秀区蔡官镇安发煤矿</t>
  </si>
  <si>
    <t>综合机械化改造</t>
  </si>
  <si>
    <t>永贵能源开发有限责任公司</t>
  </si>
  <si>
    <t>永贵能源开发有限责任公司贵州省安顺煤矿</t>
  </si>
  <si>
    <t>贵州万峰矿业有限公司西秀区蔡官镇伍冲煤矿</t>
  </si>
  <si>
    <t>（二）</t>
  </si>
  <si>
    <t>普定县</t>
  </si>
  <si>
    <t>普安县</t>
  </si>
  <si>
    <t>安顺盘龙树集团投资有限公司</t>
  </si>
  <si>
    <t>安顺盘龙树集团投资有限公司普定县猫洞乡桐鑫煤矿</t>
  </si>
  <si>
    <t>贵州中耀矿业有限公司</t>
  </si>
  <si>
    <t>贵州中耀矿业有限公司普定县猫洞乡高龙煤矿</t>
  </si>
  <si>
    <t>（三）</t>
  </si>
  <si>
    <t>平坝区</t>
  </si>
  <si>
    <t>贵州马幺坡矿业有限公司</t>
  </si>
  <si>
    <t>贵州马幺坡矿业有限公司平坝区乐平乡马幺坡煤矿</t>
  </si>
  <si>
    <t>贵州强盛集团投资有限公司平坝区乐平乡金源煤矿</t>
  </si>
  <si>
    <t>安顺盘龙树集团投资有限公司平坝区天龙镇盘龙树煤矿</t>
  </si>
  <si>
    <t>贵州广盛源集团矿业有限公司</t>
  </si>
  <si>
    <t>贵州广盛源集团矿业有限公司平坝县骆子洞煤矿</t>
  </si>
  <si>
    <t>二、毕节市小计</t>
  </si>
  <si>
    <t>大方县</t>
  </si>
  <si>
    <t>毕节市</t>
  </si>
  <si>
    <t>兖矿贵州能化有限公司</t>
  </si>
  <si>
    <t>贵州大方煤业有限公司小屯煤矿（一期）</t>
  </si>
  <si>
    <t>贵州众一金彩黔矿业有限公司</t>
  </si>
  <si>
    <t>贵州众一金彩黔矿业有限公司大方县凤山乡大营煤矿</t>
  </si>
  <si>
    <t>贵州众一金彩黔矿业有限公司大方县星宿乡瑞丰煤矿</t>
  </si>
  <si>
    <t>采煤工作面子系统</t>
  </si>
  <si>
    <t>贵州吉顺矿业有限公司</t>
  </si>
  <si>
    <t>贵州吉顺矿业有限公司大方县高店乡营兴煤矿</t>
  </si>
  <si>
    <t>贵州天健矿业集团股份有限公司</t>
  </si>
  <si>
    <t>贵州天健矿业集团股份有限公司大方县凤山乡凤山煤矿</t>
  </si>
  <si>
    <t>山东能源集团贵州矿业有限公司</t>
  </si>
  <si>
    <t>山东能源集团贵州矿业有限公司大方县绿塘乡绿塘煤矿</t>
  </si>
  <si>
    <t>黔西县</t>
  </si>
  <si>
    <t>贵州永基矿业投资有限公司</t>
  </si>
  <si>
    <t>贵州永基矿业投资有限公司黔西县花溪乡耳海煤矿</t>
  </si>
  <si>
    <t>贵州林东矿业集团有限责任公司</t>
  </si>
  <si>
    <t>林东煤业发展有限责任公司泰来煤矿</t>
  </si>
  <si>
    <t>永贵能源开发有限责任公司黔西县甘棠乡新田煤矿</t>
  </si>
  <si>
    <t>兖矿集团</t>
  </si>
  <si>
    <t>贵州省黔西县谷里镇青龙煤矿</t>
  </si>
  <si>
    <t>金沙县</t>
  </si>
  <si>
    <t>贵州德源能投投资有限责任公司</t>
  </si>
  <si>
    <t>贵州德源能投投资有限责任公司金沙县长坝乡金泰煤矿</t>
  </si>
  <si>
    <t>贵州黎明能源集团有限责任公司</t>
  </si>
  <si>
    <t>贵州黎明能源集团有限责任公司金沙县禹谟镇牌坊岩煤矿</t>
  </si>
  <si>
    <t>贵州省朗月矿业投资有限公司</t>
  </si>
  <si>
    <t>贵州省朗月矿业投资有限公司金沙县新化乡龙宫煤矿（二号）</t>
  </si>
  <si>
    <t>贵州天伦矿业投资控股有限公司</t>
  </si>
  <si>
    <t>贵州天伦矿业投资控股有限公司金沙县安洛乡枫香林煤矿</t>
  </si>
  <si>
    <t>贵州大西南矿业有限公司</t>
  </si>
  <si>
    <t>贵州大西南矿业有限公司金沙县长坝乡长兴煤矿</t>
  </si>
  <si>
    <t>贵州大西南矿业有限公司金沙县新化乡安能煤矿</t>
  </si>
  <si>
    <t>贵州大西南矿业有限公司金沙县新化乡贵源煤矿五号井</t>
  </si>
  <si>
    <t>林东煤业发展有限责任公司龙凤煤矿</t>
  </si>
  <si>
    <t>贵州吉顺矿业有限公司金沙县新化乡金鸡煤矿</t>
  </si>
  <si>
    <t>贵州天健矿业集团股份有限公司金沙县新化乡金源煤矿</t>
  </si>
  <si>
    <t>贵州天健矿业集团股份有限公司金沙县沙土镇熊家湾煤矿</t>
  </si>
  <si>
    <t>贵州钰祥矿业集团投资有限公司</t>
  </si>
  <si>
    <t>贵州钰祥矿业集团投资有限公司金沙县沙土镇盛安煤矿</t>
  </si>
  <si>
    <t>（四）</t>
  </si>
  <si>
    <t>织金县</t>
  </si>
  <si>
    <t>贵州众一金彩黔矿业有限公司织金县少普乡岩脚煤矿</t>
  </si>
  <si>
    <t>贵州黔宜能源集团有限公司</t>
  </si>
  <si>
    <t>贵州黔宜能源集团有限公司织金县板桥乡金象煤矿</t>
  </si>
  <si>
    <t>贵州贵得金矿业投资管理有限公司</t>
  </si>
  <si>
    <t>贵州贵得金矿业投资管理有限公司织金县城关镇兴发煤矿</t>
  </si>
  <si>
    <t>贵州鲁中矿业有限责任公司</t>
  </si>
  <si>
    <t>贵州鲁中矿业公司织金县实兴乡实兴煤矿</t>
  </si>
  <si>
    <t>贵州鲁中矿业有限责任公司织金县化起镇江西煤矿</t>
  </si>
  <si>
    <t>贵州新浙能矿业有限公司</t>
  </si>
  <si>
    <t>贵州新浙能矿业有限公司织金县珠藏镇红岩脚煤矿</t>
  </si>
  <si>
    <t>贵州万峰矿业有限公司织金县三甲乡三甲煤矿</t>
  </si>
  <si>
    <t>贵州华瑞鼎兴能源有限公司</t>
  </si>
  <si>
    <t>贵州华瑞鼎兴能源有限公司织金县珠藏镇凤凰山煤矿</t>
  </si>
  <si>
    <t>贵州贵能投资股份有限公司</t>
  </si>
  <si>
    <t>贵州贵能投资股份有限公司织金县三塘镇四季春煤矿</t>
  </si>
  <si>
    <t>贵州绿宝能源开发有限公司</t>
  </si>
  <si>
    <t>贵州绿宝能源开发有限公司织金县白泥乡金西煤矿</t>
  </si>
  <si>
    <t>贵州中航能源发展有限公司</t>
  </si>
  <si>
    <t>贵州中航国际能源开发有限公司织金县后寨乡马家田煤矿</t>
  </si>
  <si>
    <t>山东能源集团贵州矿业有限公司织金县城关镇富祥煤矿</t>
  </si>
  <si>
    <t>（五）</t>
  </si>
  <si>
    <t>纳雍县</t>
  </si>
  <si>
    <t>贵州鑫福能源开发有限公司</t>
  </si>
  <si>
    <t>贵州鑫福能源开发有限公司纳雍县张家湾镇张维煤矿</t>
  </si>
  <si>
    <t>贵州永基矿业投资有限公司纳雍县新房乡康金煤矿</t>
  </si>
  <si>
    <t>（六）</t>
  </si>
  <si>
    <t>赫章县</t>
  </si>
  <si>
    <t>贵州优能（集团）矿业股份有限公司</t>
  </si>
  <si>
    <t>贵州优能（集团）矿业股份有限公司赫章县结构乡鸿发煤矿</t>
  </si>
  <si>
    <t>贵州优能（集团）矿业股份有限公司赫章县财神镇青松煤矿</t>
  </si>
  <si>
    <t>（七）</t>
  </si>
  <si>
    <t>百里杜鹃管理区</t>
  </si>
  <si>
    <t>百管委</t>
  </si>
  <si>
    <t>贵州黔宜能源集团有限公司贵州百里杜鹃百纳乡九龙湾子煤矿</t>
  </si>
  <si>
    <t>贵州黔宜能源集团有限公司黔西县仁和乡中心煤矿</t>
  </si>
  <si>
    <t>贵州黔宜能源集团有限公司贵州百里杜鹃金坡乡金坡煤矿</t>
  </si>
  <si>
    <t>林东煤业发展有限责任公司红林煤矿</t>
  </si>
  <si>
    <t>（八）</t>
  </si>
  <si>
    <t>威宁县</t>
  </si>
  <si>
    <t>贵州水城矿业（集团）有限责任公司</t>
  </si>
  <si>
    <t>贵州水城矿业（集团）有限责任公司大湾煤矿西井</t>
  </si>
  <si>
    <t>三、贵阳市小计</t>
  </si>
  <si>
    <t>修文县</t>
  </si>
  <si>
    <t>贵阳市</t>
  </si>
  <si>
    <t>贵州晴隆恒盛西南矿业投资管理有限公司</t>
  </si>
  <si>
    <t>贵州晴隆恒盛西南矿业投资管理有限公司修文县洒坪乡洒坪煤矿</t>
  </si>
  <si>
    <t>四、黔南州小计</t>
  </si>
  <si>
    <t>瓮安县</t>
  </si>
  <si>
    <t>黔南州</t>
  </si>
  <si>
    <t>贵州省瓮安煤矿有限公司</t>
  </si>
  <si>
    <t>贵州省瓮安煤矿有限公司瓮安煤矿陡山井</t>
  </si>
  <si>
    <t>福泉市</t>
  </si>
  <si>
    <t>贵州恒睿矿业有限公司</t>
  </si>
  <si>
    <t>贵州恒睿矿业有限公司福泉市地松镇干塘边煤矿</t>
  </si>
  <si>
    <t>贵州恒睿矿业有限公司福泉市城厢镇太平煤矿</t>
  </si>
  <si>
    <t>五、遵义市小计</t>
  </si>
  <si>
    <t>桐梓县</t>
  </si>
  <si>
    <t>遵义市</t>
  </si>
  <si>
    <t>贵州耀辉矿业发展有限公司</t>
  </si>
  <si>
    <t>贵州耀辉矿业发展有限公司桐梓县大河镇大河煤矿</t>
  </si>
  <si>
    <t>汇川区</t>
  </si>
  <si>
    <t>贵州景盛矿业有限公司</t>
  </si>
  <si>
    <t>贵州景盛矿业有限公司汇川区山盆镇隆鑫煤矿</t>
  </si>
  <si>
    <t>六、六盘水市小计</t>
  </si>
  <si>
    <t>六枝特区</t>
  </si>
  <si>
    <t>六盘水市</t>
  </si>
  <si>
    <t>贵州路鑫喜义工矿股份有限公司</t>
  </si>
  <si>
    <t>贵州路鑫喜义工矿股份有限公司六枝特区郎岱镇青菜塘煤矿</t>
  </si>
  <si>
    <t>贵州路鑫喜义工矿股份有限公司六枝特区箐口乡猴子田煤矿</t>
  </si>
  <si>
    <t>贵州丰联矿业有限公司</t>
  </si>
  <si>
    <t>贵州丰联矿业有限公司六枝特区六龙煤矿</t>
  </si>
  <si>
    <t>盘州市</t>
  </si>
  <si>
    <t>六盘水恒鼎实业有限公司</t>
  </si>
  <si>
    <t>六盘水恒鼎实业有限公司盘县淤泥乡金河煤矿</t>
  </si>
  <si>
    <t>六盘水恒鼎实业有限公司盘县西冲镇大湾祥兴煤矿</t>
  </si>
  <si>
    <t>六盘水恒鼎实业有限公司盘县淤泥乡大河煤矿</t>
  </si>
  <si>
    <t>六盘水恒鼎实业有限公司盘县乐民镇洪兴煤矿</t>
  </si>
  <si>
    <t>六盘水恒鼎实业有限公司盘县柏果镇兴达煤矿</t>
  </si>
  <si>
    <t>六盘水恒鼎实业有限公司盘县羊场乡羊场煤矿</t>
  </si>
  <si>
    <t>贵州盘江精煤股份有限公司</t>
  </si>
  <si>
    <t>贵州利泰矿业有限责任公司金佳矿河边井区</t>
  </si>
  <si>
    <t>盘县煤炭开发总公司</t>
  </si>
  <si>
    <t>盘县煤炭开发总公司盘县柏果镇麦地煤矿</t>
  </si>
  <si>
    <t>贵州毕节百矿大能煤业有限公司</t>
  </si>
  <si>
    <t>贵州毕节百矿大能煤业有限责任公司盘县红果镇樟木树煤矿</t>
  </si>
  <si>
    <t>贵州盘州银河矿业有限公司火烧镇煤矿银河井区</t>
  </si>
  <si>
    <t>贵州盘县紫森源（集团）公司</t>
  </si>
  <si>
    <t>贵州盘县紫森源（集团）实业发展投资有限公司盘县红果镇仲恒煤矿</t>
  </si>
  <si>
    <t>贵州盘县紫森源（集团）实业发展投资有限公司</t>
  </si>
  <si>
    <t>贵州盘县紫森源（集团）实业发展投资有限公司盘县乐民镇鸿辉煤矿</t>
  </si>
  <si>
    <t>贵州盘县紫森源（集团）实业发展投资有限公司盘县响水镇蟒源联营煤矿</t>
  </si>
  <si>
    <t>贵州东银同诚能源有限公司</t>
  </si>
  <si>
    <t>贵州东银同诚能源有限公司盘县新民乡龙鑫煤矿</t>
  </si>
  <si>
    <t>水城县</t>
  </si>
  <si>
    <t>贵州水城矿业（集团）有限责任公司水城县老鹰山煤矿</t>
  </si>
  <si>
    <t>采煤工作面子支护系统</t>
  </si>
  <si>
    <t>贵州天伦矿业投资控股有限公司水城县阿戛乡吉源煤矿</t>
  </si>
  <si>
    <t>贵州峄兴矿业有限公司</t>
  </si>
  <si>
    <t>贵州峄兴矿业有限公司水城县勺米乡顺发煤矿</t>
  </si>
  <si>
    <t>贵州峄兴矿业有限公司水城县玉舍镇鲁能煤矿</t>
  </si>
  <si>
    <t>钟山区</t>
  </si>
  <si>
    <t>贵州水城矿业股份有限公司</t>
  </si>
  <si>
    <t>贵州水城矿业（集团）有限责任公司汪家寨煤矿</t>
  </si>
  <si>
    <t>七、黔西南州小计</t>
  </si>
  <si>
    <t>晴隆县</t>
  </si>
  <si>
    <t>黔西南州</t>
  </si>
  <si>
    <t>山东能源集团贵州矿业有限公司晴隆县大厂镇全伦煤矿</t>
  </si>
  <si>
    <t>兴义市</t>
  </si>
  <si>
    <t>贵州神峰矿业集团有限公司</t>
  </si>
  <si>
    <t>贵州神峰矿业集团有限公司兴义市雄武乡承龙煤矿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</si>
</sst>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indexed="8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b/>
      <sz val="10"/>
      <name val="宋体"/>
      <charset val="0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name val="宋体"/>
      <charset val="134"/>
    </font>
    <font>
      <sz val="12"/>
      <name val="Times New Roman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9" fillId="0" borderId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_Sheet1_正表_143" xfId="52"/>
    <cellStyle name="常规 5" xfId="53"/>
    <cellStyle name="常规 7" xfId="54"/>
    <cellStyle name="常规_Sheet1" xfId="55"/>
    <cellStyle name="常规_Sheet1_Sheet4_1_正表_1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tabSelected="1" view="pageBreakPreview" zoomScaleNormal="100" zoomScaleSheetLayoutView="100" workbookViewId="0">
      <pane ySplit="3" topLeftCell="A85" activePane="bottomLeft" state="frozen"/>
      <selection/>
      <selection pane="bottomLeft" activeCell="O4" sqref="O4"/>
    </sheetView>
  </sheetViews>
  <sheetFormatPr defaultColWidth="9" defaultRowHeight="13.5"/>
  <cols>
    <col min="1" max="1" width="10.5" style="1" customWidth="1"/>
    <col min="2" max="3" width="7.25833333333333" style="1" hidden="1" customWidth="1"/>
    <col min="4" max="4" width="26" style="1" customWidth="1"/>
    <col min="5" max="5" width="33.5" style="1" customWidth="1"/>
    <col min="6" max="6" width="16.3833333333333" style="1" customWidth="1"/>
    <col min="7" max="7" width="9" style="1" hidden="1" customWidth="1"/>
    <col min="8" max="8" width="10.3833333333333" style="1" hidden="1" customWidth="1"/>
    <col min="9" max="10" width="11.3833333333333" style="1" customWidth="1"/>
    <col min="11" max="11" width="11.3833333333333" style="2" customWidth="1"/>
    <col min="12" max="14" width="9" style="1" hidden="1" customWidth="1"/>
    <col min="15" max="16384" width="9" style="1"/>
  </cols>
  <sheetData>
    <row r="1" ht="24" customHeight="1" spans="1:4">
      <c r="A1" s="3" t="s">
        <v>0</v>
      </c>
      <c r="B1" s="3"/>
      <c r="C1" s="3"/>
      <c r="D1" s="3"/>
    </row>
    <row r="2" ht="37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7"/>
    </row>
    <row r="3" ht="51" customHeight="1" spans="1:11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9" t="s">
        <v>9</v>
      </c>
      <c r="I3" s="7" t="s">
        <v>10</v>
      </c>
      <c r="J3" s="7" t="s">
        <v>11</v>
      </c>
      <c r="K3" s="8" t="s">
        <v>12</v>
      </c>
    </row>
    <row r="4" ht="29" customHeight="1" spans="1:11">
      <c r="A4" s="5" t="s">
        <v>13</v>
      </c>
      <c r="B4" s="5"/>
      <c r="C4" s="5"/>
      <c r="D4" s="5"/>
      <c r="E4" s="7">
        <f>E5+E20+E77+E80+E86+E91+E119</f>
        <v>83</v>
      </c>
      <c r="F4" s="7"/>
      <c r="G4" s="10">
        <f t="shared" ref="F4:K4" si="0">G5+G20+G77+G80+G86+G91+G119</f>
        <v>0</v>
      </c>
      <c r="H4" s="10">
        <f t="shared" si="0"/>
        <v>0</v>
      </c>
      <c r="I4" s="7">
        <f t="shared" si="0"/>
        <v>24474</v>
      </c>
      <c r="J4" s="7">
        <f t="shared" si="0"/>
        <v>21456</v>
      </c>
      <c r="K4" s="8">
        <f t="shared" si="0"/>
        <v>21456</v>
      </c>
    </row>
    <row r="5" ht="29" customHeight="1" spans="1:11">
      <c r="A5" s="5"/>
      <c r="B5" s="5"/>
      <c r="C5" s="5"/>
      <c r="D5" s="7" t="s">
        <v>14</v>
      </c>
      <c r="E5" s="7">
        <f t="shared" ref="E5:K5" si="1">E6+E12+E15</f>
        <v>10</v>
      </c>
      <c r="F5" s="7"/>
      <c r="G5" s="10"/>
      <c r="H5" s="10"/>
      <c r="I5" s="7">
        <f>I6+I12+I15</f>
        <v>3190</v>
      </c>
      <c r="J5" s="7">
        <f>J6+J12+J15</f>
        <v>2714</v>
      </c>
      <c r="K5" s="8">
        <f>K6+K12+K15</f>
        <v>2714</v>
      </c>
    </row>
    <row r="6" ht="29" customHeight="1" spans="1:11">
      <c r="A6" s="5" t="s">
        <v>15</v>
      </c>
      <c r="B6" s="5"/>
      <c r="C6" s="5"/>
      <c r="D6" s="7" t="s">
        <v>16</v>
      </c>
      <c r="E6" s="7">
        <v>4</v>
      </c>
      <c r="F6" s="8"/>
      <c r="G6" s="10"/>
      <c r="H6" s="10"/>
      <c r="I6" s="28">
        <f t="shared" ref="I6:K6" si="2">SUM(I7:I11)</f>
        <v>1763</v>
      </c>
      <c r="J6" s="28">
        <f t="shared" si="2"/>
        <v>860</v>
      </c>
      <c r="K6" s="8">
        <f t="shared" si="2"/>
        <v>860</v>
      </c>
    </row>
    <row r="7" ht="30" customHeight="1" spans="1:14">
      <c r="A7" s="11">
        <v>1</v>
      </c>
      <c r="B7" s="11" t="s">
        <v>17</v>
      </c>
      <c r="C7" s="11" t="s">
        <v>16</v>
      </c>
      <c r="D7" s="11" t="s">
        <v>18</v>
      </c>
      <c r="E7" s="11" t="s">
        <v>19</v>
      </c>
      <c r="F7" s="11" t="s">
        <v>20</v>
      </c>
      <c r="G7" s="11">
        <v>500</v>
      </c>
      <c r="H7" s="11">
        <f t="shared" ref="H7:H11" si="3">G7*1.3</f>
        <v>650</v>
      </c>
      <c r="I7" s="11">
        <v>390</v>
      </c>
      <c r="J7" s="11">
        <v>190</v>
      </c>
      <c r="K7" s="29">
        <f t="shared" ref="K7:K11" si="4">J7</f>
        <v>190</v>
      </c>
      <c r="M7" s="11">
        <f t="shared" ref="M7:M11" si="5">H7-I7</f>
        <v>260</v>
      </c>
      <c r="N7" s="11">
        <f t="shared" ref="N7:N11" si="6">M7*0.74</f>
        <v>192.4</v>
      </c>
    </row>
    <row r="8" ht="30" customHeight="1" spans="1:14">
      <c r="A8" s="11">
        <v>2</v>
      </c>
      <c r="B8" s="11" t="s">
        <v>17</v>
      </c>
      <c r="C8" s="11" t="s">
        <v>16</v>
      </c>
      <c r="D8" s="11" t="s">
        <v>21</v>
      </c>
      <c r="E8" s="11" t="s">
        <v>22</v>
      </c>
      <c r="F8" s="11" t="s">
        <v>20</v>
      </c>
      <c r="G8" s="11">
        <v>500</v>
      </c>
      <c r="H8" s="11">
        <f t="shared" si="3"/>
        <v>650</v>
      </c>
      <c r="I8" s="11">
        <v>390</v>
      </c>
      <c r="J8" s="11">
        <v>190</v>
      </c>
      <c r="K8" s="29">
        <f>J8+J9</f>
        <v>290</v>
      </c>
      <c r="M8" s="11">
        <f t="shared" si="5"/>
        <v>260</v>
      </c>
      <c r="N8" s="11">
        <f t="shared" si="6"/>
        <v>192.4</v>
      </c>
    </row>
    <row r="9" ht="30" customHeight="1" spans="1:14">
      <c r="A9" s="11"/>
      <c r="B9" s="11"/>
      <c r="C9" s="11"/>
      <c r="D9" s="11"/>
      <c r="E9" s="11"/>
      <c r="F9" s="11" t="s">
        <v>23</v>
      </c>
      <c r="G9" s="11">
        <v>260</v>
      </c>
      <c r="H9" s="11">
        <f t="shared" si="3"/>
        <v>338</v>
      </c>
      <c r="I9" s="11">
        <v>203</v>
      </c>
      <c r="J9" s="11">
        <v>100</v>
      </c>
      <c r="K9" s="29"/>
      <c r="M9" s="11">
        <f t="shared" si="5"/>
        <v>135</v>
      </c>
      <c r="N9" s="11">
        <f t="shared" si="6"/>
        <v>99.9</v>
      </c>
    </row>
    <row r="10" ht="30" customHeight="1" spans="1:14">
      <c r="A10" s="11">
        <v>3</v>
      </c>
      <c r="B10" s="11" t="s">
        <v>17</v>
      </c>
      <c r="C10" s="11" t="s">
        <v>16</v>
      </c>
      <c r="D10" s="11" t="s">
        <v>24</v>
      </c>
      <c r="E10" s="11" t="s">
        <v>25</v>
      </c>
      <c r="F10" s="11" t="s">
        <v>20</v>
      </c>
      <c r="G10" s="11">
        <v>500</v>
      </c>
      <c r="H10" s="11">
        <f t="shared" si="3"/>
        <v>650</v>
      </c>
      <c r="I10" s="11">
        <v>390</v>
      </c>
      <c r="J10" s="11">
        <v>190</v>
      </c>
      <c r="K10" s="29">
        <f>J10</f>
        <v>190</v>
      </c>
      <c r="M10" s="11">
        <f t="shared" si="5"/>
        <v>260</v>
      </c>
      <c r="N10" s="11">
        <f t="shared" si="6"/>
        <v>192.4</v>
      </c>
    </row>
    <row r="11" ht="30" customHeight="1" spans="1:14">
      <c r="A11" s="11">
        <v>4</v>
      </c>
      <c r="B11" s="11" t="s">
        <v>17</v>
      </c>
      <c r="C11" s="11" t="s">
        <v>16</v>
      </c>
      <c r="D11" s="11" t="s">
        <v>18</v>
      </c>
      <c r="E11" s="11" t="s">
        <v>26</v>
      </c>
      <c r="F11" s="11" t="s">
        <v>20</v>
      </c>
      <c r="G11" s="11">
        <v>500</v>
      </c>
      <c r="H11" s="11">
        <f t="shared" si="3"/>
        <v>650</v>
      </c>
      <c r="I11" s="11">
        <v>390</v>
      </c>
      <c r="J11" s="11">
        <v>190</v>
      </c>
      <c r="K11" s="29">
        <f>J11</f>
        <v>190</v>
      </c>
      <c r="M11" s="11">
        <f t="shared" si="5"/>
        <v>260</v>
      </c>
      <c r="N11" s="11">
        <f t="shared" si="6"/>
        <v>192.4</v>
      </c>
    </row>
    <row r="12" ht="29" customHeight="1" spans="1:11">
      <c r="A12" s="5" t="s">
        <v>27</v>
      </c>
      <c r="B12" s="5"/>
      <c r="C12" s="5"/>
      <c r="D12" s="12" t="s">
        <v>28</v>
      </c>
      <c r="E12" s="7">
        <v>2</v>
      </c>
      <c r="F12" s="8"/>
      <c r="G12" s="10"/>
      <c r="H12" s="10"/>
      <c r="I12" s="28">
        <f t="shared" ref="I12:K12" si="7">SUM(I13:I14)</f>
        <v>749</v>
      </c>
      <c r="J12" s="28">
        <f t="shared" si="7"/>
        <v>370</v>
      </c>
      <c r="K12" s="8">
        <f t="shared" si="7"/>
        <v>370</v>
      </c>
    </row>
    <row r="13" ht="30" customHeight="1" spans="1:14">
      <c r="A13" s="11">
        <v>5</v>
      </c>
      <c r="B13" s="11" t="s">
        <v>17</v>
      </c>
      <c r="C13" s="11" t="s">
        <v>29</v>
      </c>
      <c r="D13" s="11" t="s">
        <v>30</v>
      </c>
      <c r="E13" s="11" t="s">
        <v>31</v>
      </c>
      <c r="F13" s="11" t="s">
        <v>20</v>
      </c>
      <c r="G13" s="11">
        <v>460</v>
      </c>
      <c r="H13" s="11">
        <f t="shared" ref="H13:H19" si="8">G13*1.3</f>
        <v>598</v>
      </c>
      <c r="I13" s="11">
        <v>359</v>
      </c>
      <c r="J13" s="11">
        <v>180</v>
      </c>
      <c r="K13" s="29">
        <f t="shared" ref="K13:K19" si="9">J13</f>
        <v>180</v>
      </c>
      <c r="M13" s="11">
        <f t="shared" ref="M13:M17" si="10">H13-I13</f>
        <v>239</v>
      </c>
      <c r="N13" s="11">
        <f t="shared" ref="N13:N17" si="11">M13*0.74</f>
        <v>176.86</v>
      </c>
    </row>
    <row r="14" ht="30" customHeight="1" spans="1:14">
      <c r="A14" s="11">
        <v>6</v>
      </c>
      <c r="B14" s="11" t="s">
        <v>17</v>
      </c>
      <c r="C14" s="11" t="s">
        <v>29</v>
      </c>
      <c r="D14" s="11" t="s">
        <v>32</v>
      </c>
      <c r="E14" s="11" t="s">
        <v>33</v>
      </c>
      <c r="F14" s="11" t="s">
        <v>20</v>
      </c>
      <c r="G14" s="11">
        <v>500</v>
      </c>
      <c r="H14" s="11">
        <f t="shared" si="8"/>
        <v>650</v>
      </c>
      <c r="I14" s="11">
        <v>390</v>
      </c>
      <c r="J14" s="11">
        <v>190</v>
      </c>
      <c r="K14" s="29">
        <f t="shared" si="9"/>
        <v>190</v>
      </c>
      <c r="M14" s="11">
        <f t="shared" si="10"/>
        <v>260</v>
      </c>
      <c r="N14" s="11">
        <f t="shared" si="11"/>
        <v>192.4</v>
      </c>
    </row>
    <row r="15" ht="29" customHeight="1" spans="1:11">
      <c r="A15" s="5" t="s">
        <v>34</v>
      </c>
      <c r="B15" s="5"/>
      <c r="C15" s="5"/>
      <c r="D15" s="12" t="s">
        <v>35</v>
      </c>
      <c r="E15" s="7">
        <v>4</v>
      </c>
      <c r="F15" s="8"/>
      <c r="G15" s="10"/>
      <c r="H15" s="10"/>
      <c r="I15" s="28">
        <f t="shared" ref="I15:K15" si="12">SUM(I16:I19)</f>
        <v>678</v>
      </c>
      <c r="J15" s="28">
        <f t="shared" si="12"/>
        <v>1484</v>
      </c>
      <c r="K15" s="8">
        <f t="shared" si="12"/>
        <v>1484</v>
      </c>
    </row>
    <row r="16" ht="30" customHeight="1" spans="1:14">
      <c r="A16" s="11">
        <v>7</v>
      </c>
      <c r="B16" s="11" t="s">
        <v>17</v>
      </c>
      <c r="C16" s="11" t="s">
        <v>35</v>
      </c>
      <c r="D16" s="11" t="s">
        <v>36</v>
      </c>
      <c r="E16" s="11" t="s">
        <v>37</v>
      </c>
      <c r="F16" s="11" t="s">
        <v>20</v>
      </c>
      <c r="G16" s="11">
        <v>500</v>
      </c>
      <c r="H16" s="11">
        <f>G16*1.3</f>
        <v>650</v>
      </c>
      <c r="I16" s="11">
        <v>390</v>
      </c>
      <c r="J16" s="11">
        <v>190</v>
      </c>
      <c r="K16" s="29">
        <f>J16</f>
        <v>190</v>
      </c>
      <c r="M16" s="11">
        <f>H16-I16</f>
        <v>260</v>
      </c>
      <c r="N16" s="11">
        <f>M16*0.74</f>
        <v>192.4</v>
      </c>
    </row>
    <row r="17" ht="30" customHeight="1" spans="1:14">
      <c r="A17" s="11">
        <v>8</v>
      </c>
      <c r="B17" s="11" t="s">
        <v>17</v>
      </c>
      <c r="C17" s="11" t="s">
        <v>35</v>
      </c>
      <c r="D17" s="11" t="s">
        <v>21</v>
      </c>
      <c r="E17" s="11" t="s">
        <v>38</v>
      </c>
      <c r="F17" s="11" t="s">
        <v>20</v>
      </c>
      <c r="G17" s="11">
        <v>370</v>
      </c>
      <c r="H17" s="11">
        <f>G17*1.3</f>
        <v>481</v>
      </c>
      <c r="I17" s="11">
        <v>288</v>
      </c>
      <c r="J17" s="11">
        <v>150</v>
      </c>
      <c r="K17" s="29">
        <f>J17</f>
        <v>150</v>
      </c>
      <c r="M17" s="11">
        <f>H17-I17</f>
        <v>193</v>
      </c>
      <c r="N17" s="11">
        <f>M17*0.74</f>
        <v>142.82</v>
      </c>
    </row>
    <row r="18" ht="30" customHeight="1" spans="1:11">
      <c r="A18" s="13">
        <v>9</v>
      </c>
      <c r="B18" s="13" t="s">
        <v>17</v>
      </c>
      <c r="C18" s="13" t="s">
        <v>35</v>
      </c>
      <c r="D18" s="13" t="s">
        <v>30</v>
      </c>
      <c r="E18" s="13" t="s">
        <v>39</v>
      </c>
      <c r="F18" s="11" t="s">
        <v>20</v>
      </c>
      <c r="G18" s="13">
        <v>460</v>
      </c>
      <c r="H18" s="13">
        <f>G18*1.3</f>
        <v>598</v>
      </c>
      <c r="I18" s="13">
        <v>0</v>
      </c>
      <c r="J18" s="13">
        <f t="shared" ref="J18:J23" si="13">H18-I18</f>
        <v>598</v>
      </c>
      <c r="K18" s="29">
        <f>J18</f>
        <v>598</v>
      </c>
    </row>
    <row r="19" ht="30" customHeight="1" spans="1:11">
      <c r="A19" s="13">
        <v>10</v>
      </c>
      <c r="B19" s="13" t="s">
        <v>17</v>
      </c>
      <c r="C19" s="13" t="s">
        <v>35</v>
      </c>
      <c r="D19" s="13" t="s">
        <v>40</v>
      </c>
      <c r="E19" s="13" t="s">
        <v>41</v>
      </c>
      <c r="F19" s="11" t="s">
        <v>20</v>
      </c>
      <c r="G19" s="13">
        <v>420</v>
      </c>
      <c r="H19" s="13">
        <f>G19*1.3</f>
        <v>546</v>
      </c>
      <c r="I19" s="13">
        <v>0</v>
      </c>
      <c r="J19" s="13">
        <f t="shared" si="13"/>
        <v>546</v>
      </c>
      <c r="K19" s="29">
        <f>J19</f>
        <v>546</v>
      </c>
    </row>
    <row r="20" ht="29" customHeight="1" spans="1:11">
      <c r="A20" s="5"/>
      <c r="B20" s="5"/>
      <c r="C20" s="5"/>
      <c r="D20" s="12" t="s">
        <v>42</v>
      </c>
      <c r="E20" s="7">
        <f t="shared" ref="E20:K20" si="14">E21+E28+E33+E48+E61+E64+E68+E75</f>
        <v>43</v>
      </c>
      <c r="F20" s="7"/>
      <c r="G20" s="10"/>
      <c r="H20" s="10"/>
      <c r="I20" s="7">
        <f>I21+I28+I33+I48+I61+I64+I68+I75</f>
        <v>13825</v>
      </c>
      <c r="J20" s="7">
        <f>J21+J28+J33+J48+J61+J64+J68+J75</f>
        <v>10739.6</v>
      </c>
      <c r="K20" s="8">
        <f>K21+K28+K33+K48+K61+K64+K68+K75</f>
        <v>10739.6</v>
      </c>
    </row>
    <row r="21" ht="29" customHeight="1" spans="1:11">
      <c r="A21" s="5" t="s">
        <v>15</v>
      </c>
      <c r="B21" s="5"/>
      <c r="C21" s="5"/>
      <c r="D21" s="12" t="s">
        <v>43</v>
      </c>
      <c r="E21" s="7">
        <v>6</v>
      </c>
      <c r="F21" s="8"/>
      <c r="G21" s="10"/>
      <c r="H21" s="10"/>
      <c r="I21" s="28">
        <f t="shared" ref="I21:K21" si="15">SUM(I22:I27)</f>
        <v>1411</v>
      </c>
      <c r="J21" s="28">
        <f t="shared" si="15"/>
        <v>1466</v>
      </c>
      <c r="K21" s="8">
        <f t="shared" si="15"/>
        <v>1466</v>
      </c>
    </row>
    <row r="22" ht="30" customHeight="1" spans="1:11">
      <c r="A22" s="13">
        <v>11</v>
      </c>
      <c r="B22" s="13" t="s">
        <v>44</v>
      </c>
      <c r="C22" s="13" t="s">
        <v>43</v>
      </c>
      <c r="D22" s="14" t="s">
        <v>45</v>
      </c>
      <c r="E22" s="15" t="s">
        <v>46</v>
      </c>
      <c r="F22" s="11" t="s">
        <v>20</v>
      </c>
      <c r="G22" s="13">
        <v>500</v>
      </c>
      <c r="H22" s="13">
        <f t="shared" ref="H22:H27" si="16">G22*1.3</f>
        <v>650</v>
      </c>
      <c r="I22" s="13">
        <v>293</v>
      </c>
      <c r="J22" s="13">
        <f>H22-I22</f>
        <v>357</v>
      </c>
      <c r="K22" s="30">
        <f t="shared" ref="K22:K27" si="17">J22</f>
        <v>357</v>
      </c>
    </row>
    <row r="23" ht="30" customHeight="1" spans="1:11">
      <c r="A23" s="13">
        <v>12</v>
      </c>
      <c r="B23" s="13" t="s">
        <v>44</v>
      </c>
      <c r="C23" s="13" t="s">
        <v>43</v>
      </c>
      <c r="D23" s="13" t="s">
        <v>47</v>
      </c>
      <c r="E23" s="11" t="s">
        <v>48</v>
      </c>
      <c r="F23" s="13" t="s">
        <v>23</v>
      </c>
      <c r="G23" s="13">
        <v>260</v>
      </c>
      <c r="H23" s="13">
        <f t="shared" si="16"/>
        <v>338</v>
      </c>
      <c r="I23" s="13">
        <v>169</v>
      </c>
      <c r="J23" s="13">
        <f>H23-I23</f>
        <v>169</v>
      </c>
      <c r="K23" s="30">
        <f t="shared" si="17"/>
        <v>169</v>
      </c>
    </row>
    <row r="24" ht="30" customHeight="1" spans="1:11">
      <c r="A24" s="13">
        <v>13</v>
      </c>
      <c r="B24" s="13" t="s">
        <v>44</v>
      </c>
      <c r="C24" s="13" t="s">
        <v>43</v>
      </c>
      <c r="D24" s="16" t="s">
        <v>47</v>
      </c>
      <c r="E24" s="16" t="s">
        <v>49</v>
      </c>
      <c r="F24" s="13" t="s">
        <v>50</v>
      </c>
      <c r="G24" s="13">
        <f>260*0.7</f>
        <v>182</v>
      </c>
      <c r="H24" s="13">
        <f t="shared" si="16"/>
        <v>236.6</v>
      </c>
      <c r="I24" s="13">
        <v>142</v>
      </c>
      <c r="J24" s="13">
        <v>95</v>
      </c>
      <c r="K24" s="30">
        <f t="shared" si="17"/>
        <v>95</v>
      </c>
    </row>
    <row r="25" ht="30" customHeight="1" spans="1:14">
      <c r="A25" s="11">
        <v>14</v>
      </c>
      <c r="B25" s="11" t="s">
        <v>44</v>
      </c>
      <c r="C25" s="11" t="s">
        <v>43</v>
      </c>
      <c r="D25" s="11" t="s">
        <v>51</v>
      </c>
      <c r="E25" s="11" t="s">
        <v>52</v>
      </c>
      <c r="F25" s="11" t="s">
        <v>20</v>
      </c>
      <c r="G25" s="11">
        <v>500</v>
      </c>
      <c r="H25" s="11">
        <f t="shared" si="16"/>
        <v>650</v>
      </c>
      <c r="I25" s="11">
        <v>325</v>
      </c>
      <c r="J25" s="11">
        <v>240</v>
      </c>
      <c r="K25" s="30">
        <f t="shared" si="17"/>
        <v>240</v>
      </c>
      <c r="M25" s="11">
        <f t="shared" ref="M25:M27" si="18">H25-I25</f>
        <v>325</v>
      </c>
      <c r="N25" s="11">
        <f t="shared" ref="N25:N27" si="19">M25*0.74</f>
        <v>240.5</v>
      </c>
    </row>
    <row r="26" ht="30" customHeight="1" spans="1:14">
      <c r="A26" s="11">
        <v>15</v>
      </c>
      <c r="B26" s="11" t="s">
        <v>44</v>
      </c>
      <c r="C26" s="11" t="s">
        <v>43</v>
      </c>
      <c r="D26" s="11" t="s">
        <v>53</v>
      </c>
      <c r="E26" s="11" t="s">
        <v>54</v>
      </c>
      <c r="F26" s="11" t="s">
        <v>20</v>
      </c>
      <c r="G26" s="11">
        <v>500</v>
      </c>
      <c r="H26" s="11">
        <f t="shared" si="16"/>
        <v>650</v>
      </c>
      <c r="I26" s="11">
        <v>156</v>
      </c>
      <c r="J26" s="11">
        <v>365</v>
      </c>
      <c r="K26" s="30">
        <f t="shared" si="17"/>
        <v>365</v>
      </c>
      <c r="M26" s="11">
        <f t="shared" si="18"/>
        <v>494</v>
      </c>
      <c r="N26" s="11">
        <f t="shared" si="19"/>
        <v>365.56</v>
      </c>
    </row>
    <row r="27" ht="30" customHeight="1" spans="1:14">
      <c r="A27" s="11">
        <v>16</v>
      </c>
      <c r="B27" s="11" t="s">
        <v>44</v>
      </c>
      <c r="C27" s="11" t="s">
        <v>43</v>
      </c>
      <c r="D27" s="11" t="s">
        <v>55</v>
      </c>
      <c r="E27" s="11" t="s">
        <v>56</v>
      </c>
      <c r="F27" s="11" t="s">
        <v>20</v>
      </c>
      <c r="G27" s="11">
        <v>500</v>
      </c>
      <c r="H27" s="11">
        <f t="shared" si="16"/>
        <v>650</v>
      </c>
      <c r="I27" s="11">
        <v>326</v>
      </c>
      <c r="J27" s="11">
        <v>240</v>
      </c>
      <c r="K27" s="30">
        <f t="shared" si="17"/>
        <v>240</v>
      </c>
      <c r="M27" s="11">
        <f t="shared" si="18"/>
        <v>324</v>
      </c>
      <c r="N27" s="11">
        <f t="shared" si="19"/>
        <v>239.76</v>
      </c>
    </row>
    <row r="28" ht="29" customHeight="1" spans="1:11">
      <c r="A28" s="5" t="s">
        <v>27</v>
      </c>
      <c r="B28" s="5"/>
      <c r="C28" s="5"/>
      <c r="D28" s="17" t="s">
        <v>57</v>
      </c>
      <c r="E28" s="7">
        <v>4</v>
      </c>
      <c r="F28" s="8"/>
      <c r="G28" s="10"/>
      <c r="H28" s="10"/>
      <c r="I28" s="28">
        <f t="shared" ref="I28:K28" si="20">SUM(I29:I32)</f>
        <v>1046</v>
      </c>
      <c r="J28" s="28">
        <f t="shared" si="20"/>
        <v>760</v>
      </c>
      <c r="K28" s="8">
        <f t="shared" si="20"/>
        <v>760</v>
      </c>
    </row>
    <row r="29" ht="30" customHeight="1" spans="1:14">
      <c r="A29" s="11">
        <v>17</v>
      </c>
      <c r="B29" s="11" t="s">
        <v>44</v>
      </c>
      <c r="C29" s="11" t="s">
        <v>57</v>
      </c>
      <c r="D29" s="11" t="s">
        <v>58</v>
      </c>
      <c r="E29" s="11" t="s">
        <v>59</v>
      </c>
      <c r="F29" s="11" t="s">
        <v>20</v>
      </c>
      <c r="G29" s="11">
        <v>500</v>
      </c>
      <c r="H29" s="11">
        <f t="shared" ref="H29:H32" si="21">G29*1.3</f>
        <v>650</v>
      </c>
      <c r="I29" s="11">
        <v>313</v>
      </c>
      <c r="J29" s="11">
        <v>250</v>
      </c>
      <c r="K29" s="29">
        <f t="shared" ref="K29:K32" si="22">J29</f>
        <v>250</v>
      </c>
      <c r="M29" s="11">
        <f t="shared" ref="M29:M32" si="23">H29-I29</f>
        <v>337</v>
      </c>
      <c r="N29" s="11">
        <f t="shared" ref="N29:N32" si="24">M29*0.74</f>
        <v>249.38</v>
      </c>
    </row>
    <row r="30" ht="30" customHeight="1" spans="1:14">
      <c r="A30" s="11">
        <v>18</v>
      </c>
      <c r="B30" s="11" t="s">
        <v>44</v>
      </c>
      <c r="C30" s="11" t="s">
        <v>57</v>
      </c>
      <c r="D30" s="11" t="s">
        <v>60</v>
      </c>
      <c r="E30" s="11" t="s">
        <v>61</v>
      </c>
      <c r="F30" s="11" t="s">
        <v>20</v>
      </c>
      <c r="G30" s="11">
        <v>500</v>
      </c>
      <c r="H30" s="11">
        <f t="shared" si="21"/>
        <v>650</v>
      </c>
      <c r="I30" s="11">
        <v>326</v>
      </c>
      <c r="J30" s="11">
        <v>240</v>
      </c>
      <c r="K30" s="29">
        <f t="shared" si="22"/>
        <v>240</v>
      </c>
      <c r="M30" s="11">
        <f t="shared" si="23"/>
        <v>324</v>
      </c>
      <c r="N30" s="11">
        <f t="shared" si="24"/>
        <v>239.76</v>
      </c>
    </row>
    <row r="31" ht="30" customHeight="1" spans="1:14">
      <c r="A31" s="11">
        <v>19</v>
      </c>
      <c r="B31" s="11" t="s">
        <v>44</v>
      </c>
      <c r="C31" s="11" t="s">
        <v>57</v>
      </c>
      <c r="D31" s="11" t="s">
        <v>24</v>
      </c>
      <c r="E31" s="11" t="s">
        <v>62</v>
      </c>
      <c r="F31" s="11" t="s">
        <v>20</v>
      </c>
      <c r="G31" s="11">
        <v>480</v>
      </c>
      <c r="H31" s="11">
        <f t="shared" si="21"/>
        <v>624</v>
      </c>
      <c r="I31" s="11">
        <v>313</v>
      </c>
      <c r="J31" s="11">
        <v>230</v>
      </c>
      <c r="K31" s="29">
        <f t="shared" si="22"/>
        <v>230</v>
      </c>
      <c r="M31" s="11">
        <f t="shared" si="23"/>
        <v>311</v>
      </c>
      <c r="N31" s="11">
        <f t="shared" si="24"/>
        <v>230.14</v>
      </c>
    </row>
    <row r="32" ht="30" customHeight="1" spans="1:14">
      <c r="A32" s="11">
        <v>20</v>
      </c>
      <c r="B32" s="11" t="s">
        <v>44</v>
      </c>
      <c r="C32" s="11" t="s">
        <v>57</v>
      </c>
      <c r="D32" s="11" t="s">
        <v>63</v>
      </c>
      <c r="E32" s="11" t="s">
        <v>64</v>
      </c>
      <c r="F32" s="11" t="s">
        <v>20</v>
      </c>
      <c r="G32" s="11">
        <v>120</v>
      </c>
      <c r="H32" s="11">
        <f t="shared" si="21"/>
        <v>156</v>
      </c>
      <c r="I32" s="11">
        <v>94</v>
      </c>
      <c r="J32" s="11">
        <v>40</v>
      </c>
      <c r="K32" s="29">
        <f t="shared" si="22"/>
        <v>40</v>
      </c>
      <c r="M32" s="11">
        <f t="shared" si="23"/>
        <v>62</v>
      </c>
      <c r="N32" s="11">
        <f t="shared" si="24"/>
        <v>45.88</v>
      </c>
    </row>
    <row r="33" ht="21" customHeight="1" spans="1:11">
      <c r="A33" s="5" t="s">
        <v>34</v>
      </c>
      <c r="B33" s="5"/>
      <c r="C33" s="5"/>
      <c r="D33" s="17" t="s">
        <v>65</v>
      </c>
      <c r="E33" s="7">
        <v>12</v>
      </c>
      <c r="F33" s="8"/>
      <c r="G33" s="10"/>
      <c r="H33" s="10"/>
      <c r="I33" s="28">
        <f t="shared" ref="I33:K33" si="25">SUM(I34:I47)</f>
        <v>4252</v>
      </c>
      <c r="J33" s="28">
        <f t="shared" si="25"/>
        <v>3423</v>
      </c>
      <c r="K33" s="8">
        <f t="shared" si="25"/>
        <v>3423</v>
      </c>
    </row>
    <row r="34" ht="30" customHeight="1" spans="1:11">
      <c r="A34" s="13">
        <v>21</v>
      </c>
      <c r="B34" s="13" t="s">
        <v>44</v>
      </c>
      <c r="C34" s="13" t="s">
        <v>65</v>
      </c>
      <c r="D34" s="13" t="s">
        <v>66</v>
      </c>
      <c r="E34" s="11" t="s">
        <v>67</v>
      </c>
      <c r="F34" s="11" t="s">
        <v>20</v>
      </c>
      <c r="G34" s="13">
        <v>500</v>
      </c>
      <c r="H34" s="13">
        <f t="shared" ref="H34:H47" si="26">G34*1.3</f>
        <v>650</v>
      </c>
      <c r="I34" s="13">
        <v>326</v>
      </c>
      <c r="J34" s="13">
        <f t="shared" ref="J34:J37" si="27">H34-I34</f>
        <v>324</v>
      </c>
      <c r="K34" s="29">
        <f t="shared" ref="K34:K36" si="28">J34</f>
        <v>324</v>
      </c>
    </row>
    <row r="35" ht="30" customHeight="1" spans="1:11">
      <c r="A35" s="13">
        <v>22</v>
      </c>
      <c r="B35" s="13" t="s">
        <v>44</v>
      </c>
      <c r="C35" s="13" t="s">
        <v>65</v>
      </c>
      <c r="D35" s="13" t="s">
        <v>68</v>
      </c>
      <c r="E35" s="11" t="s">
        <v>69</v>
      </c>
      <c r="F35" s="11" t="s">
        <v>20</v>
      </c>
      <c r="G35" s="13">
        <v>500</v>
      </c>
      <c r="H35" s="13">
        <f t="shared" si="26"/>
        <v>650</v>
      </c>
      <c r="I35" s="13">
        <v>300</v>
      </c>
      <c r="J35" s="13">
        <f t="shared" si="27"/>
        <v>350</v>
      </c>
      <c r="K35" s="29">
        <f t="shared" si="28"/>
        <v>350</v>
      </c>
    </row>
    <row r="36" ht="30" customHeight="1" spans="1:11">
      <c r="A36" s="13">
        <v>23</v>
      </c>
      <c r="B36" s="13" t="s">
        <v>44</v>
      </c>
      <c r="C36" s="13" t="s">
        <v>65</v>
      </c>
      <c r="D36" s="18" t="s">
        <v>70</v>
      </c>
      <c r="E36" s="19" t="s">
        <v>71</v>
      </c>
      <c r="F36" s="11" t="s">
        <v>20</v>
      </c>
      <c r="G36" s="13">
        <v>500</v>
      </c>
      <c r="H36" s="13">
        <f t="shared" si="26"/>
        <v>650</v>
      </c>
      <c r="I36" s="13">
        <v>326</v>
      </c>
      <c r="J36" s="13">
        <f t="shared" si="27"/>
        <v>324</v>
      </c>
      <c r="K36" s="29">
        <f t="shared" si="28"/>
        <v>324</v>
      </c>
    </row>
    <row r="37" ht="30" customHeight="1" spans="1:11">
      <c r="A37" s="13">
        <v>24</v>
      </c>
      <c r="B37" s="13" t="s">
        <v>44</v>
      </c>
      <c r="C37" s="13" t="s">
        <v>65</v>
      </c>
      <c r="D37" s="20" t="s">
        <v>72</v>
      </c>
      <c r="E37" s="20" t="s">
        <v>73</v>
      </c>
      <c r="F37" s="11" t="s">
        <v>20</v>
      </c>
      <c r="G37" s="13">
        <v>500</v>
      </c>
      <c r="H37" s="13">
        <f t="shared" si="26"/>
        <v>650</v>
      </c>
      <c r="I37" s="13">
        <v>325</v>
      </c>
      <c r="J37" s="13">
        <f t="shared" si="27"/>
        <v>325</v>
      </c>
      <c r="K37" s="31">
        <f>J37+J38</f>
        <v>435</v>
      </c>
    </row>
    <row r="38" ht="30" customHeight="1" spans="1:14">
      <c r="A38" s="13"/>
      <c r="B38" s="13"/>
      <c r="C38" s="13" t="s">
        <v>65</v>
      </c>
      <c r="D38" s="21"/>
      <c r="E38" s="21"/>
      <c r="F38" s="13" t="s">
        <v>23</v>
      </c>
      <c r="G38" s="13">
        <v>240</v>
      </c>
      <c r="H38" s="13">
        <f t="shared" si="26"/>
        <v>312</v>
      </c>
      <c r="I38" s="13">
        <v>157</v>
      </c>
      <c r="J38" s="11">
        <v>110</v>
      </c>
      <c r="K38" s="31"/>
      <c r="M38" s="13">
        <f t="shared" ref="M38:M47" si="29">H38-I38</f>
        <v>155</v>
      </c>
      <c r="N38" s="11">
        <f t="shared" ref="N38:N47" si="30">M38*0.74</f>
        <v>114.7</v>
      </c>
    </row>
    <row r="39" ht="30" customHeight="1" spans="1:14">
      <c r="A39" s="11">
        <v>25</v>
      </c>
      <c r="B39" s="11" t="s">
        <v>44</v>
      </c>
      <c r="C39" s="11" t="s">
        <v>65</v>
      </c>
      <c r="D39" s="11" t="s">
        <v>74</v>
      </c>
      <c r="E39" s="11" t="s">
        <v>75</v>
      </c>
      <c r="F39" s="11" t="s">
        <v>20</v>
      </c>
      <c r="G39" s="11">
        <v>500</v>
      </c>
      <c r="H39" s="11">
        <f t="shared" si="26"/>
        <v>650</v>
      </c>
      <c r="I39" s="11">
        <v>325</v>
      </c>
      <c r="J39" s="11">
        <v>240</v>
      </c>
      <c r="K39" s="29">
        <f t="shared" ref="K39:K44" si="31">J39</f>
        <v>240</v>
      </c>
      <c r="M39" s="11">
        <f t="shared" si="29"/>
        <v>325</v>
      </c>
      <c r="N39" s="11">
        <f t="shared" si="30"/>
        <v>240.5</v>
      </c>
    </row>
    <row r="40" ht="30" customHeight="1" spans="1:14">
      <c r="A40" s="11">
        <v>26</v>
      </c>
      <c r="B40" s="11" t="s">
        <v>44</v>
      </c>
      <c r="C40" s="11" t="s">
        <v>65</v>
      </c>
      <c r="D40" s="11" t="s">
        <v>74</v>
      </c>
      <c r="E40" s="11" t="s">
        <v>76</v>
      </c>
      <c r="F40" s="11" t="s">
        <v>20</v>
      </c>
      <c r="G40" s="11">
        <v>500</v>
      </c>
      <c r="H40" s="11">
        <f t="shared" si="26"/>
        <v>650</v>
      </c>
      <c r="I40" s="11">
        <v>326</v>
      </c>
      <c r="J40" s="11">
        <v>240</v>
      </c>
      <c r="K40" s="29">
        <f t="shared" si="31"/>
        <v>240</v>
      </c>
      <c r="M40" s="11">
        <f t="shared" si="29"/>
        <v>324</v>
      </c>
      <c r="N40" s="11">
        <f t="shared" si="30"/>
        <v>239.76</v>
      </c>
    </row>
    <row r="41" ht="30" customHeight="1" spans="1:14">
      <c r="A41" s="11">
        <v>27</v>
      </c>
      <c r="B41" s="11" t="s">
        <v>44</v>
      </c>
      <c r="C41" s="11" t="s">
        <v>65</v>
      </c>
      <c r="D41" s="11" t="s">
        <v>74</v>
      </c>
      <c r="E41" s="11" t="s">
        <v>77</v>
      </c>
      <c r="F41" s="11" t="s">
        <v>20</v>
      </c>
      <c r="G41" s="11">
        <v>500</v>
      </c>
      <c r="H41" s="11">
        <f t="shared" si="26"/>
        <v>650</v>
      </c>
      <c r="I41" s="11">
        <v>390</v>
      </c>
      <c r="J41" s="11">
        <v>190</v>
      </c>
      <c r="K41" s="29">
        <f t="shared" si="31"/>
        <v>190</v>
      </c>
      <c r="M41" s="11">
        <f t="shared" si="29"/>
        <v>260</v>
      </c>
      <c r="N41" s="11">
        <f t="shared" si="30"/>
        <v>192.4</v>
      </c>
    </row>
    <row r="42" ht="30" customHeight="1" spans="1:14">
      <c r="A42" s="11">
        <v>28</v>
      </c>
      <c r="B42" s="11" t="s">
        <v>44</v>
      </c>
      <c r="C42" s="11" t="s">
        <v>65</v>
      </c>
      <c r="D42" s="11" t="s">
        <v>60</v>
      </c>
      <c r="E42" s="11" t="s">
        <v>78</v>
      </c>
      <c r="F42" s="11" t="s">
        <v>20</v>
      </c>
      <c r="G42" s="11">
        <v>500</v>
      </c>
      <c r="H42" s="11">
        <f t="shared" si="26"/>
        <v>650</v>
      </c>
      <c r="I42" s="11">
        <v>254</v>
      </c>
      <c r="J42" s="11">
        <v>300</v>
      </c>
      <c r="K42" s="29">
        <f t="shared" si="31"/>
        <v>300</v>
      </c>
      <c r="M42" s="11">
        <f t="shared" si="29"/>
        <v>396</v>
      </c>
      <c r="N42" s="11">
        <f t="shared" si="30"/>
        <v>293.04</v>
      </c>
    </row>
    <row r="43" ht="30" customHeight="1" spans="1:14">
      <c r="A43" s="11">
        <v>29</v>
      </c>
      <c r="B43" s="11" t="s">
        <v>44</v>
      </c>
      <c r="C43" s="11" t="s">
        <v>65</v>
      </c>
      <c r="D43" s="11" t="s">
        <v>51</v>
      </c>
      <c r="E43" s="11" t="s">
        <v>79</v>
      </c>
      <c r="F43" s="11" t="s">
        <v>20</v>
      </c>
      <c r="G43" s="11">
        <v>500</v>
      </c>
      <c r="H43" s="11">
        <f t="shared" si="26"/>
        <v>650</v>
      </c>
      <c r="I43" s="11">
        <v>326</v>
      </c>
      <c r="J43" s="11">
        <v>240</v>
      </c>
      <c r="K43" s="29">
        <f t="shared" si="31"/>
        <v>240</v>
      </c>
      <c r="M43" s="11">
        <f t="shared" si="29"/>
        <v>324</v>
      </c>
      <c r="N43" s="11">
        <f t="shared" si="30"/>
        <v>239.76</v>
      </c>
    </row>
    <row r="44" ht="30" customHeight="1" spans="1:14">
      <c r="A44" s="11">
        <v>30</v>
      </c>
      <c r="B44" s="11" t="s">
        <v>44</v>
      </c>
      <c r="C44" s="11" t="s">
        <v>65</v>
      </c>
      <c r="D44" s="11" t="s">
        <v>53</v>
      </c>
      <c r="E44" s="11" t="s">
        <v>80</v>
      </c>
      <c r="F44" s="11" t="s">
        <v>20</v>
      </c>
      <c r="G44" s="11">
        <v>500</v>
      </c>
      <c r="H44" s="11">
        <f t="shared" si="26"/>
        <v>650</v>
      </c>
      <c r="I44" s="11">
        <v>325</v>
      </c>
      <c r="J44" s="11">
        <v>240</v>
      </c>
      <c r="K44" s="29">
        <f t="shared" si="31"/>
        <v>240</v>
      </c>
      <c r="M44" s="11">
        <f t="shared" si="29"/>
        <v>325</v>
      </c>
      <c r="N44" s="11">
        <f t="shared" si="30"/>
        <v>240.5</v>
      </c>
    </row>
    <row r="45" ht="30" customHeight="1" spans="1:14">
      <c r="A45" s="11">
        <v>31</v>
      </c>
      <c r="B45" s="11" t="s">
        <v>44</v>
      </c>
      <c r="C45" s="11" t="s">
        <v>65</v>
      </c>
      <c r="D45" s="22" t="s">
        <v>53</v>
      </c>
      <c r="E45" s="22" t="s">
        <v>81</v>
      </c>
      <c r="F45" s="11" t="s">
        <v>20</v>
      </c>
      <c r="G45" s="11">
        <v>500</v>
      </c>
      <c r="H45" s="11">
        <f t="shared" si="26"/>
        <v>650</v>
      </c>
      <c r="I45" s="11">
        <v>325</v>
      </c>
      <c r="J45" s="11">
        <v>240</v>
      </c>
      <c r="K45" s="29">
        <f>J45+J46</f>
        <v>350</v>
      </c>
      <c r="M45" s="11">
        <f t="shared" si="29"/>
        <v>325</v>
      </c>
      <c r="N45" s="11">
        <f t="shared" si="30"/>
        <v>240.5</v>
      </c>
    </row>
    <row r="46" ht="30" customHeight="1" spans="1:14">
      <c r="A46" s="11"/>
      <c r="B46" s="11"/>
      <c r="C46" s="11" t="s">
        <v>65</v>
      </c>
      <c r="D46" s="23"/>
      <c r="E46" s="23"/>
      <c r="F46" s="13" t="s">
        <v>23</v>
      </c>
      <c r="G46" s="13">
        <v>240</v>
      </c>
      <c r="H46" s="13">
        <f t="shared" si="26"/>
        <v>312</v>
      </c>
      <c r="I46" s="13">
        <v>157</v>
      </c>
      <c r="J46" s="32">
        <v>110</v>
      </c>
      <c r="K46" s="29"/>
      <c r="M46" s="13">
        <f t="shared" si="29"/>
        <v>155</v>
      </c>
      <c r="N46" s="11">
        <f t="shared" si="30"/>
        <v>114.7</v>
      </c>
    </row>
    <row r="47" ht="30" customHeight="1" spans="1:14">
      <c r="A47" s="11">
        <v>32</v>
      </c>
      <c r="B47" s="11" t="s">
        <v>44</v>
      </c>
      <c r="C47" s="11" t="s">
        <v>65</v>
      </c>
      <c r="D47" s="11" t="s">
        <v>82</v>
      </c>
      <c r="E47" s="11" t="s">
        <v>83</v>
      </c>
      <c r="F47" s="11" t="s">
        <v>20</v>
      </c>
      <c r="G47" s="11">
        <v>500</v>
      </c>
      <c r="H47" s="11">
        <f t="shared" si="26"/>
        <v>650</v>
      </c>
      <c r="I47" s="11">
        <v>390</v>
      </c>
      <c r="J47" s="11">
        <v>190</v>
      </c>
      <c r="K47" s="29">
        <f>J47</f>
        <v>190</v>
      </c>
      <c r="M47" s="11">
        <f t="shared" si="29"/>
        <v>260</v>
      </c>
      <c r="N47" s="11">
        <f t="shared" si="30"/>
        <v>192.4</v>
      </c>
    </row>
    <row r="48" ht="29" customHeight="1" spans="1:11">
      <c r="A48" s="5" t="s">
        <v>84</v>
      </c>
      <c r="B48" s="5"/>
      <c r="C48" s="5"/>
      <c r="D48" s="17" t="s">
        <v>85</v>
      </c>
      <c r="E48" s="7">
        <v>12</v>
      </c>
      <c r="F48" s="8"/>
      <c r="G48" s="10"/>
      <c r="H48" s="10"/>
      <c r="I48" s="28">
        <f t="shared" ref="I48:K48" si="32">SUM(I49:I60)</f>
        <v>3922</v>
      </c>
      <c r="J48" s="28">
        <f t="shared" si="32"/>
        <v>2282.6</v>
      </c>
      <c r="K48" s="8">
        <f t="shared" si="32"/>
        <v>2282.6</v>
      </c>
    </row>
    <row r="49" ht="30" customHeight="1" spans="1:11">
      <c r="A49" s="13">
        <v>33</v>
      </c>
      <c r="B49" s="13" t="s">
        <v>44</v>
      </c>
      <c r="C49" s="13" t="s">
        <v>85</v>
      </c>
      <c r="D49" s="13" t="s">
        <v>47</v>
      </c>
      <c r="E49" s="11" t="s">
        <v>86</v>
      </c>
      <c r="F49" s="13" t="s">
        <v>50</v>
      </c>
      <c r="G49" s="13">
        <f>260*0.7</f>
        <v>182</v>
      </c>
      <c r="H49" s="13">
        <f t="shared" ref="H49:H60" si="33">G49*1.3</f>
        <v>236.6</v>
      </c>
      <c r="I49" s="13">
        <v>134</v>
      </c>
      <c r="J49" s="13">
        <f>H49-I49</f>
        <v>102.6</v>
      </c>
      <c r="K49" s="29">
        <f>J49</f>
        <v>102.6</v>
      </c>
    </row>
    <row r="50" ht="30" customHeight="1" spans="1:14">
      <c r="A50" s="11">
        <v>34</v>
      </c>
      <c r="B50" s="11" t="s">
        <v>44</v>
      </c>
      <c r="C50" s="11" t="s">
        <v>85</v>
      </c>
      <c r="D50" s="11" t="s">
        <v>87</v>
      </c>
      <c r="E50" s="11" t="s">
        <v>88</v>
      </c>
      <c r="F50" s="11" t="s">
        <v>20</v>
      </c>
      <c r="G50" s="11">
        <v>500</v>
      </c>
      <c r="H50" s="11">
        <f t="shared" si="33"/>
        <v>650</v>
      </c>
      <c r="I50" s="11">
        <v>123</v>
      </c>
      <c r="J50" s="11">
        <v>390</v>
      </c>
      <c r="K50" s="29">
        <f t="shared" ref="K50:K60" si="34">J50</f>
        <v>390</v>
      </c>
      <c r="M50" s="11">
        <f t="shared" ref="M50:M60" si="35">H50-I50</f>
        <v>527</v>
      </c>
      <c r="N50" s="11">
        <f t="shared" ref="N50:N60" si="36">M50*0.74</f>
        <v>389.98</v>
      </c>
    </row>
    <row r="51" ht="30" customHeight="1" spans="1:14">
      <c r="A51" s="11">
        <v>35</v>
      </c>
      <c r="B51" s="11" t="s">
        <v>44</v>
      </c>
      <c r="C51" s="11" t="s">
        <v>85</v>
      </c>
      <c r="D51" s="11" t="s">
        <v>89</v>
      </c>
      <c r="E51" s="11" t="s">
        <v>90</v>
      </c>
      <c r="F51" s="11" t="s">
        <v>20</v>
      </c>
      <c r="G51" s="11">
        <v>500</v>
      </c>
      <c r="H51" s="11">
        <f t="shared" si="33"/>
        <v>650</v>
      </c>
      <c r="I51" s="11">
        <v>390</v>
      </c>
      <c r="J51" s="11">
        <v>190</v>
      </c>
      <c r="K51" s="29">
        <f t="shared" si="34"/>
        <v>190</v>
      </c>
      <c r="M51" s="11">
        <f t="shared" si="35"/>
        <v>260</v>
      </c>
      <c r="N51" s="11">
        <f t="shared" si="36"/>
        <v>192.4</v>
      </c>
    </row>
    <row r="52" ht="30" customHeight="1" spans="1:14">
      <c r="A52" s="11">
        <v>36</v>
      </c>
      <c r="B52" s="11" t="s">
        <v>44</v>
      </c>
      <c r="C52" s="11" t="s">
        <v>85</v>
      </c>
      <c r="D52" s="11" t="s">
        <v>91</v>
      </c>
      <c r="E52" s="11" t="s">
        <v>92</v>
      </c>
      <c r="F52" s="11" t="s">
        <v>20</v>
      </c>
      <c r="G52" s="11">
        <v>500</v>
      </c>
      <c r="H52" s="11">
        <f t="shared" si="33"/>
        <v>650</v>
      </c>
      <c r="I52" s="11">
        <v>390</v>
      </c>
      <c r="J52" s="11">
        <v>190</v>
      </c>
      <c r="K52" s="29">
        <f t="shared" si="34"/>
        <v>190</v>
      </c>
      <c r="M52" s="11">
        <f t="shared" si="35"/>
        <v>260</v>
      </c>
      <c r="N52" s="11">
        <f t="shared" si="36"/>
        <v>192.4</v>
      </c>
    </row>
    <row r="53" ht="30" customHeight="1" spans="1:14">
      <c r="A53" s="11">
        <v>37</v>
      </c>
      <c r="B53" s="11" t="s">
        <v>44</v>
      </c>
      <c r="C53" s="11" t="s">
        <v>85</v>
      </c>
      <c r="D53" s="11" t="s">
        <v>91</v>
      </c>
      <c r="E53" s="11" t="s">
        <v>93</v>
      </c>
      <c r="F53" s="11" t="s">
        <v>20</v>
      </c>
      <c r="G53" s="11">
        <v>500</v>
      </c>
      <c r="H53" s="11">
        <f t="shared" si="33"/>
        <v>650</v>
      </c>
      <c r="I53" s="11">
        <v>390</v>
      </c>
      <c r="J53" s="11">
        <v>190</v>
      </c>
      <c r="K53" s="29">
        <f t="shared" si="34"/>
        <v>190</v>
      </c>
      <c r="M53" s="11">
        <f t="shared" si="35"/>
        <v>260</v>
      </c>
      <c r="N53" s="11">
        <f t="shared" si="36"/>
        <v>192.4</v>
      </c>
    </row>
    <row r="54" ht="30" customHeight="1" spans="1:14">
      <c r="A54" s="11">
        <v>38</v>
      </c>
      <c r="B54" s="11" t="s">
        <v>44</v>
      </c>
      <c r="C54" s="11" t="s">
        <v>85</v>
      </c>
      <c r="D54" s="11" t="s">
        <v>94</v>
      </c>
      <c r="E54" s="11" t="s">
        <v>95</v>
      </c>
      <c r="F54" s="11" t="s">
        <v>20</v>
      </c>
      <c r="G54" s="11">
        <v>500</v>
      </c>
      <c r="H54" s="11">
        <f t="shared" si="33"/>
        <v>650</v>
      </c>
      <c r="I54" s="11">
        <v>390</v>
      </c>
      <c r="J54" s="11">
        <v>190</v>
      </c>
      <c r="K54" s="29">
        <f t="shared" si="34"/>
        <v>190</v>
      </c>
      <c r="M54" s="11">
        <f t="shared" si="35"/>
        <v>260</v>
      </c>
      <c r="N54" s="11">
        <f t="shared" si="36"/>
        <v>192.4</v>
      </c>
    </row>
    <row r="55" ht="30" customHeight="1" spans="1:14">
      <c r="A55" s="11">
        <v>39</v>
      </c>
      <c r="B55" s="11" t="s">
        <v>44</v>
      </c>
      <c r="C55" s="11" t="s">
        <v>85</v>
      </c>
      <c r="D55" s="11" t="s">
        <v>18</v>
      </c>
      <c r="E55" s="11" t="s">
        <v>96</v>
      </c>
      <c r="F55" s="11" t="s">
        <v>20</v>
      </c>
      <c r="G55" s="11">
        <v>500</v>
      </c>
      <c r="H55" s="11">
        <f t="shared" si="33"/>
        <v>650</v>
      </c>
      <c r="I55" s="11">
        <v>390</v>
      </c>
      <c r="J55" s="11">
        <v>190</v>
      </c>
      <c r="K55" s="29">
        <f t="shared" si="34"/>
        <v>190</v>
      </c>
      <c r="M55" s="11">
        <f t="shared" si="35"/>
        <v>260</v>
      </c>
      <c r="N55" s="11">
        <f t="shared" si="36"/>
        <v>192.4</v>
      </c>
    </row>
    <row r="56" ht="30" customHeight="1" spans="1:14">
      <c r="A56" s="11">
        <v>40</v>
      </c>
      <c r="B56" s="11" t="s">
        <v>44</v>
      </c>
      <c r="C56" s="11" t="s">
        <v>85</v>
      </c>
      <c r="D56" s="11" t="s">
        <v>97</v>
      </c>
      <c r="E56" s="11" t="s">
        <v>98</v>
      </c>
      <c r="F56" s="11" t="s">
        <v>20</v>
      </c>
      <c r="G56" s="11">
        <v>500</v>
      </c>
      <c r="H56" s="11">
        <f t="shared" si="33"/>
        <v>650</v>
      </c>
      <c r="I56" s="11">
        <v>390</v>
      </c>
      <c r="J56" s="11">
        <v>190</v>
      </c>
      <c r="K56" s="29">
        <f t="shared" si="34"/>
        <v>190</v>
      </c>
      <c r="M56" s="11">
        <f t="shared" si="35"/>
        <v>260</v>
      </c>
      <c r="N56" s="11">
        <f t="shared" si="36"/>
        <v>192.4</v>
      </c>
    </row>
    <row r="57" ht="30" customHeight="1" spans="1:14">
      <c r="A57" s="11">
        <v>41</v>
      </c>
      <c r="B57" s="11" t="s">
        <v>44</v>
      </c>
      <c r="C57" s="11" t="s">
        <v>85</v>
      </c>
      <c r="D57" s="11" t="s">
        <v>99</v>
      </c>
      <c r="E57" s="11" t="s">
        <v>100</v>
      </c>
      <c r="F57" s="11" t="s">
        <v>20</v>
      </c>
      <c r="G57" s="11">
        <v>440</v>
      </c>
      <c r="H57" s="11">
        <f t="shared" si="33"/>
        <v>572</v>
      </c>
      <c r="I57" s="11">
        <v>343</v>
      </c>
      <c r="J57" s="11">
        <v>170</v>
      </c>
      <c r="K57" s="29">
        <f t="shared" si="34"/>
        <v>170</v>
      </c>
      <c r="M57" s="11">
        <f t="shared" si="35"/>
        <v>229</v>
      </c>
      <c r="N57" s="11">
        <f t="shared" si="36"/>
        <v>169.46</v>
      </c>
    </row>
    <row r="58" ht="30" customHeight="1" spans="1:14">
      <c r="A58" s="11">
        <v>42</v>
      </c>
      <c r="B58" s="11" t="s">
        <v>44</v>
      </c>
      <c r="C58" s="11" t="s">
        <v>85</v>
      </c>
      <c r="D58" s="11" t="s">
        <v>101</v>
      </c>
      <c r="E58" s="11" t="s">
        <v>102</v>
      </c>
      <c r="F58" s="11" t="s">
        <v>20</v>
      </c>
      <c r="G58" s="11">
        <v>500</v>
      </c>
      <c r="H58" s="11">
        <f t="shared" si="33"/>
        <v>650</v>
      </c>
      <c r="I58" s="11">
        <v>390</v>
      </c>
      <c r="J58" s="11">
        <v>190</v>
      </c>
      <c r="K58" s="29">
        <f t="shared" si="34"/>
        <v>190</v>
      </c>
      <c r="M58" s="11">
        <f t="shared" si="35"/>
        <v>260</v>
      </c>
      <c r="N58" s="11">
        <f t="shared" si="36"/>
        <v>192.4</v>
      </c>
    </row>
    <row r="59" ht="30" customHeight="1" spans="1:14">
      <c r="A59" s="11">
        <v>43</v>
      </c>
      <c r="B59" s="11" t="s">
        <v>44</v>
      </c>
      <c r="C59" s="11" t="s">
        <v>85</v>
      </c>
      <c r="D59" s="11" t="s">
        <v>103</v>
      </c>
      <c r="E59" s="11" t="s">
        <v>104</v>
      </c>
      <c r="F59" s="11" t="s">
        <v>20</v>
      </c>
      <c r="G59" s="11">
        <v>260</v>
      </c>
      <c r="H59" s="11">
        <f t="shared" si="33"/>
        <v>338</v>
      </c>
      <c r="I59" s="11">
        <v>202</v>
      </c>
      <c r="J59" s="11">
        <v>100</v>
      </c>
      <c r="K59" s="29">
        <f t="shared" si="34"/>
        <v>100</v>
      </c>
      <c r="M59" s="11">
        <f t="shared" si="35"/>
        <v>136</v>
      </c>
      <c r="N59" s="11">
        <f t="shared" si="36"/>
        <v>100.64</v>
      </c>
    </row>
    <row r="60" ht="30" customHeight="1" spans="1:14">
      <c r="A60" s="11">
        <v>44</v>
      </c>
      <c r="B60" s="11" t="s">
        <v>44</v>
      </c>
      <c r="C60" s="11" t="s">
        <v>85</v>
      </c>
      <c r="D60" s="11" t="s">
        <v>55</v>
      </c>
      <c r="E60" s="11" t="s">
        <v>105</v>
      </c>
      <c r="F60" s="11" t="s">
        <v>20</v>
      </c>
      <c r="G60" s="11">
        <v>500</v>
      </c>
      <c r="H60" s="11">
        <f t="shared" si="33"/>
        <v>650</v>
      </c>
      <c r="I60" s="11">
        <v>390</v>
      </c>
      <c r="J60" s="11">
        <v>190</v>
      </c>
      <c r="K60" s="29">
        <f t="shared" si="34"/>
        <v>190</v>
      </c>
      <c r="M60" s="11">
        <f t="shared" si="35"/>
        <v>260</v>
      </c>
      <c r="N60" s="11">
        <f t="shared" si="36"/>
        <v>192.4</v>
      </c>
    </row>
    <row r="61" ht="29" customHeight="1" spans="1:11">
      <c r="A61" s="5" t="s">
        <v>106</v>
      </c>
      <c r="B61" s="5"/>
      <c r="C61" s="5"/>
      <c r="D61" s="17" t="s">
        <v>107</v>
      </c>
      <c r="E61" s="7">
        <v>2</v>
      </c>
      <c r="F61" s="8"/>
      <c r="G61" s="10"/>
      <c r="H61" s="10"/>
      <c r="I61" s="28">
        <f t="shared" ref="I61:K61" si="37">SUM(I62:I63)</f>
        <v>749</v>
      </c>
      <c r="J61" s="28">
        <f t="shared" si="37"/>
        <v>370</v>
      </c>
      <c r="K61" s="8">
        <f t="shared" si="37"/>
        <v>370</v>
      </c>
    </row>
    <row r="62" ht="30" customHeight="1" spans="1:14">
      <c r="A62" s="11">
        <v>45</v>
      </c>
      <c r="B62" s="11" t="s">
        <v>44</v>
      </c>
      <c r="C62" s="11" t="s">
        <v>107</v>
      </c>
      <c r="D62" s="11" t="s">
        <v>108</v>
      </c>
      <c r="E62" s="11" t="s">
        <v>109</v>
      </c>
      <c r="F62" s="11" t="s">
        <v>20</v>
      </c>
      <c r="G62" s="11">
        <v>460</v>
      </c>
      <c r="H62" s="11">
        <f t="shared" ref="H62:H67" si="38">G62*1.3</f>
        <v>598</v>
      </c>
      <c r="I62" s="11">
        <v>359</v>
      </c>
      <c r="J62" s="11">
        <v>180</v>
      </c>
      <c r="K62" s="29">
        <f t="shared" ref="K62:K67" si="39">J62</f>
        <v>180</v>
      </c>
      <c r="M62" s="11">
        <f t="shared" ref="M62:M67" si="40">H62-I62</f>
        <v>239</v>
      </c>
      <c r="N62" s="11">
        <f t="shared" ref="N62:N67" si="41">M62*0.74</f>
        <v>176.86</v>
      </c>
    </row>
    <row r="63" ht="30" customHeight="1" spans="1:14">
      <c r="A63" s="11">
        <v>46</v>
      </c>
      <c r="B63" s="11" t="s">
        <v>44</v>
      </c>
      <c r="C63" s="11" t="s">
        <v>107</v>
      </c>
      <c r="D63" s="11" t="s">
        <v>58</v>
      </c>
      <c r="E63" s="11" t="s">
        <v>110</v>
      </c>
      <c r="F63" s="11" t="s">
        <v>20</v>
      </c>
      <c r="G63" s="11">
        <v>500</v>
      </c>
      <c r="H63" s="11">
        <f t="shared" si="38"/>
        <v>650</v>
      </c>
      <c r="I63" s="11">
        <v>390</v>
      </c>
      <c r="J63" s="11">
        <v>190</v>
      </c>
      <c r="K63" s="29">
        <f t="shared" si="39"/>
        <v>190</v>
      </c>
      <c r="M63" s="11">
        <f t="shared" si="40"/>
        <v>260</v>
      </c>
      <c r="N63" s="11">
        <f t="shared" si="41"/>
        <v>192.4</v>
      </c>
    </row>
    <row r="64" ht="29" customHeight="1" spans="1:11">
      <c r="A64" s="24" t="s">
        <v>111</v>
      </c>
      <c r="B64" s="10"/>
      <c r="C64" s="10"/>
      <c r="D64" s="25" t="s">
        <v>112</v>
      </c>
      <c r="E64" s="26">
        <v>2</v>
      </c>
      <c r="F64" s="8"/>
      <c r="G64" s="10"/>
      <c r="H64" s="10"/>
      <c r="I64" s="28">
        <f t="shared" ref="I64:K64" si="42">SUM(I65:I67)</f>
        <v>764</v>
      </c>
      <c r="J64" s="28">
        <f t="shared" si="42"/>
        <v>370</v>
      </c>
      <c r="K64" s="33">
        <f t="shared" si="42"/>
        <v>370</v>
      </c>
    </row>
    <row r="65" ht="30" customHeight="1" spans="1:14">
      <c r="A65" s="11">
        <v>47</v>
      </c>
      <c r="B65" s="11" t="s">
        <v>44</v>
      </c>
      <c r="C65" s="11" t="s">
        <v>112</v>
      </c>
      <c r="D65" s="22" t="s">
        <v>113</v>
      </c>
      <c r="E65" s="22" t="s">
        <v>114</v>
      </c>
      <c r="F65" s="11" t="s">
        <v>23</v>
      </c>
      <c r="G65" s="11">
        <v>240</v>
      </c>
      <c r="H65" s="11">
        <f>G65*1.3</f>
        <v>312</v>
      </c>
      <c r="I65" s="11">
        <v>187</v>
      </c>
      <c r="J65" s="11">
        <v>90</v>
      </c>
      <c r="K65" s="29">
        <f>J65+J66</f>
        <v>280</v>
      </c>
      <c r="M65" s="11">
        <f>H65-I65</f>
        <v>125</v>
      </c>
      <c r="N65" s="11">
        <f>M65*0.74</f>
        <v>92.5</v>
      </c>
    </row>
    <row r="66" ht="30" customHeight="1" spans="1:14">
      <c r="A66" s="11"/>
      <c r="B66" s="11"/>
      <c r="C66" s="11" t="s">
        <v>112</v>
      </c>
      <c r="D66" s="23"/>
      <c r="E66" s="23"/>
      <c r="F66" s="11" t="s">
        <v>20</v>
      </c>
      <c r="G66" s="11">
        <v>500</v>
      </c>
      <c r="H66" s="11">
        <f>G66*1.3</f>
        <v>650</v>
      </c>
      <c r="I66" s="11">
        <v>390</v>
      </c>
      <c r="J66" s="11">
        <v>190</v>
      </c>
      <c r="K66" s="29"/>
      <c r="M66" s="11">
        <f>H66-I66</f>
        <v>260</v>
      </c>
      <c r="N66" s="11">
        <f>M66*0.74</f>
        <v>192.4</v>
      </c>
    </row>
    <row r="67" ht="30" customHeight="1" spans="1:14">
      <c r="A67" s="11">
        <v>48</v>
      </c>
      <c r="B67" s="11" t="s">
        <v>44</v>
      </c>
      <c r="C67" s="11" t="s">
        <v>112</v>
      </c>
      <c r="D67" s="11" t="s">
        <v>113</v>
      </c>
      <c r="E67" s="11" t="s">
        <v>115</v>
      </c>
      <c r="F67" s="13" t="s">
        <v>23</v>
      </c>
      <c r="G67" s="13">
        <v>240</v>
      </c>
      <c r="H67" s="13">
        <f>G67*1.3</f>
        <v>312</v>
      </c>
      <c r="I67" s="13">
        <v>187</v>
      </c>
      <c r="J67" s="32">
        <v>90</v>
      </c>
      <c r="K67" s="29">
        <f>J67</f>
        <v>90</v>
      </c>
      <c r="M67" s="13">
        <f>H67-I67</f>
        <v>125</v>
      </c>
      <c r="N67" s="11">
        <f>M67*0.74</f>
        <v>92.5</v>
      </c>
    </row>
    <row r="68" ht="29" customHeight="1" spans="1:11">
      <c r="A68" s="34" t="s">
        <v>116</v>
      </c>
      <c r="B68" s="10"/>
      <c r="C68" s="10"/>
      <c r="D68" s="35" t="s">
        <v>117</v>
      </c>
      <c r="E68" s="34">
        <v>4</v>
      </c>
      <c r="F68" s="8"/>
      <c r="G68" s="10"/>
      <c r="H68" s="10"/>
      <c r="I68" s="28">
        <f t="shared" ref="I68:K68" si="43">SUM(I69:I74)</f>
        <v>1291</v>
      </c>
      <c r="J68" s="28">
        <f t="shared" si="43"/>
        <v>1878</v>
      </c>
      <c r="K68" s="34">
        <f t="shared" si="43"/>
        <v>1878</v>
      </c>
    </row>
    <row r="69" ht="30" customHeight="1" spans="1:11">
      <c r="A69" s="13">
        <v>49</v>
      </c>
      <c r="B69" s="13" t="s">
        <v>44</v>
      </c>
      <c r="C69" s="13" t="s">
        <v>118</v>
      </c>
      <c r="D69" s="18" t="s">
        <v>87</v>
      </c>
      <c r="E69" s="15" t="s">
        <v>119</v>
      </c>
      <c r="F69" s="11" t="s">
        <v>20</v>
      </c>
      <c r="G69" s="13">
        <v>500</v>
      </c>
      <c r="H69" s="13">
        <f t="shared" ref="H69:H74" si="44">G69*1.3</f>
        <v>650</v>
      </c>
      <c r="I69" s="13">
        <v>326</v>
      </c>
      <c r="J69" s="13">
        <f t="shared" ref="J69:J73" si="45">H69-I69</f>
        <v>324</v>
      </c>
      <c r="K69" s="30">
        <f>J69</f>
        <v>324</v>
      </c>
    </row>
    <row r="70" ht="30" customHeight="1" spans="1:11">
      <c r="A70" s="13">
        <v>50</v>
      </c>
      <c r="B70" s="13" t="s">
        <v>44</v>
      </c>
      <c r="C70" s="13" t="s">
        <v>118</v>
      </c>
      <c r="D70" s="20" t="s">
        <v>87</v>
      </c>
      <c r="E70" s="20" t="s">
        <v>120</v>
      </c>
      <c r="F70" s="11" t="s">
        <v>20</v>
      </c>
      <c r="G70" s="13">
        <v>500</v>
      </c>
      <c r="H70" s="13">
        <f t="shared" si="44"/>
        <v>650</v>
      </c>
      <c r="I70" s="13">
        <v>326</v>
      </c>
      <c r="J70" s="13">
        <f t="shared" si="45"/>
        <v>324</v>
      </c>
      <c r="K70" s="31">
        <f>J70+J71</f>
        <v>662</v>
      </c>
    </row>
    <row r="71" ht="30" customHeight="1" spans="1:11">
      <c r="A71" s="13"/>
      <c r="B71" s="13" t="s">
        <v>44</v>
      </c>
      <c r="C71" s="13" t="s">
        <v>118</v>
      </c>
      <c r="D71" s="21"/>
      <c r="E71" s="21"/>
      <c r="F71" s="13" t="s">
        <v>23</v>
      </c>
      <c r="G71" s="13">
        <v>260</v>
      </c>
      <c r="H71" s="13">
        <f t="shared" si="44"/>
        <v>338</v>
      </c>
      <c r="I71" s="13">
        <v>0</v>
      </c>
      <c r="J71" s="13">
        <f t="shared" si="45"/>
        <v>338</v>
      </c>
      <c r="K71" s="31"/>
    </row>
    <row r="72" ht="30" customHeight="1" spans="1:11">
      <c r="A72" s="20">
        <v>51</v>
      </c>
      <c r="B72" s="13" t="s">
        <v>44</v>
      </c>
      <c r="C72" s="13" t="s">
        <v>118</v>
      </c>
      <c r="D72" s="20" t="s">
        <v>87</v>
      </c>
      <c r="E72" s="20" t="s">
        <v>121</v>
      </c>
      <c r="F72" s="11" t="s">
        <v>20</v>
      </c>
      <c r="G72" s="13">
        <v>500</v>
      </c>
      <c r="H72" s="13">
        <f t="shared" si="44"/>
        <v>650</v>
      </c>
      <c r="I72" s="13">
        <v>326</v>
      </c>
      <c r="J72" s="13">
        <f t="shared" si="45"/>
        <v>324</v>
      </c>
      <c r="K72" s="31">
        <f>J72+J73</f>
        <v>662</v>
      </c>
    </row>
    <row r="73" ht="30" customHeight="1" spans="1:11">
      <c r="A73" s="21"/>
      <c r="B73" s="13" t="s">
        <v>44</v>
      </c>
      <c r="C73" s="13" t="s">
        <v>118</v>
      </c>
      <c r="D73" s="21"/>
      <c r="E73" s="21"/>
      <c r="F73" s="13" t="s">
        <v>23</v>
      </c>
      <c r="G73" s="13">
        <v>260</v>
      </c>
      <c r="H73" s="13">
        <f t="shared" si="44"/>
        <v>338</v>
      </c>
      <c r="I73" s="13">
        <v>0</v>
      </c>
      <c r="J73" s="13">
        <f t="shared" si="45"/>
        <v>338</v>
      </c>
      <c r="K73" s="31"/>
    </row>
    <row r="74" ht="30" customHeight="1" spans="1:14">
      <c r="A74" s="11">
        <v>52</v>
      </c>
      <c r="B74" s="11" t="s">
        <v>44</v>
      </c>
      <c r="C74" s="11" t="s">
        <v>118</v>
      </c>
      <c r="D74" s="11" t="s">
        <v>60</v>
      </c>
      <c r="E74" s="11" t="s">
        <v>122</v>
      </c>
      <c r="F74" s="11" t="s">
        <v>20</v>
      </c>
      <c r="G74" s="11">
        <v>480</v>
      </c>
      <c r="H74" s="11">
        <f t="shared" si="44"/>
        <v>624</v>
      </c>
      <c r="I74" s="11">
        <v>313</v>
      </c>
      <c r="J74" s="11">
        <v>230</v>
      </c>
      <c r="K74" s="29">
        <f t="shared" ref="K74:K79" si="46">J74</f>
        <v>230</v>
      </c>
      <c r="M74" s="11">
        <f t="shared" ref="M74:M79" si="47">H74-I74</f>
        <v>311</v>
      </c>
      <c r="N74" s="11">
        <f t="shared" ref="N74:N79" si="48">M74*0.74</f>
        <v>230.14</v>
      </c>
    </row>
    <row r="75" ht="29" customHeight="1" spans="1:11">
      <c r="A75" s="34" t="s">
        <v>123</v>
      </c>
      <c r="B75" s="10"/>
      <c r="C75" s="10"/>
      <c r="D75" s="35" t="s">
        <v>124</v>
      </c>
      <c r="E75" s="34">
        <v>1</v>
      </c>
      <c r="F75" s="8"/>
      <c r="G75" s="10"/>
      <c r="H75" s="10"/>
      <c r="I75" s="28">
        <f t="shared" ref="I75:K75" si="49">I76</f>
        <v>390</v>
      </c>
      <c r="J75" s="28">
        <f t="shared" si="49"/>
        <v>190</v>
      </c>
      <c r="K75" s="34">
        <f t="shared" si="49"/>
        <v>190</v>
      </c>
    </row>
    <row r="76" ht="30" customHeight="1" spans="1:14">
      <c r="A76" s="11">
        <v>53</v>
      </c>
      <c r="B76" s="11" t="s">
        <v>44</v>
      </c>
      <c r="C76" s="11" t="s">
        <v>124</v>
      </c>
      <c r="D76" s="11" t="s">
        <v>125</v>
      </c>
      <c r="E76" s="11" t="s">
        <v>126</v>
      </c>
      <c r="F76" s="11" t="s">
        <v>20</v>
      </c>
      <c r="G76" s="11">
        <v>500</v>
      </c>
      <c r="H76" s="11">
        <f>G76*1.3</f>
        <v>650</v>
      </c>
      <c r="I76" s="11">
        <v>390</v>
      </c>
      <c r="J76" s="11">
        <v>190</v>
      </c>
      <c r="K76" s="29">
        <f>J76</f>
        <v>190</v>
      </c>
      <c r="M76" s="11">
        <f>H76-I76</f>
        <v>260</v>
      </c>
      <c r="N76" s="11">
        <f>M76*0.74</f>
        <v>192.4</v>
      </c>
    </row>
    <row r="77" ht="29" customHeight="1" spans="1:11">
      <c r="A77" s="34"/>
      <c r="B77" s="10"/>
      <c r="C77" s="10"/>
      <c r="D77" s="5" t="s">
        <v>127</v>
      </c>
      <c r="E77" s="34">
        <f t="shared" ref="E77:K77" si="50">E78</f>
        <v>1</v>
      </c>
      <c r="F77" s="34"/>
      <c r="G77" s="10"/>
      <c r="H77" s="10"/>
      <c r="I77" s="34">
        <f>I78</f>
        <v>390</v>
      </c>
      <c r="J77" s="34">
        <f>J78</f>
        <v>190</v>
      </c>
      <c r="K77" s="34">
        <f>K78</f>
        <v>190</v>
      </c>
    </row>
    <row r="78" ht="29" customHeight="1" spans="1:11">
      <c r="A78" s="34" t="s">
        <v>15</v>
      </c>
      <c r="B78" s="10"/>
      <c r="C78" s="10"/>
      <c r="D78" s="5" t="s">
        <v>128</v>
      </c>
      <c r="E78" s="34">
        <v>1</v>
      </c>
      <c r="F78" s="8"/>
      <c r="G78" s="10"/>
      <c r="H78" s="10"/>
      <c r="I78" s="28">
        <f t="shared" ref="I78:K78" si="51">I79</f>
        <v>390</v>
      </c>
      <c r="J78" s="28">
        <f t="shared" si="51"/>
        <v>190</v>
      </c>
      <c r="K78" s="34">
        <f t="shared" si="51"/>
        <v>190</v>
      </c>
    </row>
    <row r="79" ht="30" customHeight="1" spans="1:14">
      <c r="A79" s="11">
        <v>54</v>
      </c>
      <c r="B79" s="11" t="s">
        <v>129</v>
      </c>
      <c r="C79" s="11" t="s">
        <v>128</v>
      </c>
      <c r="D79" s="11" t="s">
        <v>130</v>
      </c>
      <c r="E79" s="11" t="s">
        <v>131</v>
      </c>
      <c r="F79" s="11" t="s">
        <v>20</v>
      </c>
      <c r="G79" s="11">
        <v>500</v>
      </c>
      <c r="H79" s="11">
        <f t="shared" ref="H79:H85" si="52">G79*1.3</f>
        <v>650</v>
      </c>
      <c r="I79" s="11">
        <v>390</v>
      </c>
      <c r="J79" s="11">
        <v>190</v>
      </c>
      <c r="K79" s="29">
        <f>J79</f>
        <v>190</v>
      </c>
      <c r="M79" s="11">
        <f>H79-I79</f>
        <v>260</v>
      </c>
      <c r="N79" s="11">
        <f>M79*0.74</f>
        <v>192.4</v>
      </c>
    </row>
    <row r="80" ht="29" customHeight="1" spans="1:11">
      <c r="A80" s="34"/>
      <c r="B80" s="10"/>
      <c r="C80" s="10"/>
      <c r="D80" s="5" t="s">
        <v>132</v>
      </c>
      <c r="E80" s="34">
        <f t="shared" ref="E80:K80" si="53">E81+E83</f>
        <v>3</v>
      </c>
      <c r="F80" s="34"/>
      <c r="G80" s="10"/>
      <c r="H80" s="10"/>
      <c r="I80" s="34">
        <f>I81+I83</f>
        <v>989</v>
      </c>
      <c r="J80" s="34">
        <f>J81+J83</f>
        <v>556</v>
      </c>
      <c r="K80" s="34">
        <f>K81+K83</f>
        <v>556</v>
      </c>
    </row>
    <row r="81" ht="29" customHeight="1" spans="1:11">
      <c r="A81" s="34" t="s">
        <v>15</v>
      </c>
      <c r="B81" s="10"/>
      <c r="C81" s="10"/>
      <c r="D81" s="5" t="s">
        <v>133</v>
      </c>
      <c r="E81" s="34">
        <v>1</v>
      </c>
      <c r="F81" s="8"/>
      <c r="G81" s="10"/>
      <c r="H81" s="10"/>
      <c r="I81" s="28">
        <f t="shared" ref="I81:K81" si="54">I82</f>
        <v>359</v>
      </c>
      <c r="J81" s="28">
        <f t="shared" si="54"/>
        <v>176</v>
      </c>
      <c r="K81" s="34">
        <f t="shared" si="54"/>
        <v>176</v>
      </c>
    </row>
    <row r="82" ht="30" customHeight="1" spans="1:14">
      <c r="A82" s="11">
        <v>55</v>
      </c>
      <c r="B82" s="11" t="s">
        <v>134</v>
      </c>
      <c r="C82" s="11" t="s">
        <v>133</v>
      </c>
      <c r="D82" s="11" t="s">
        <v>135</v>
      </c>
      <c r="E82" s="11" t="s">
        <v>136</v>
      </c>
      <c r="F82" s="11" t="s">
        <v>20</v>
      </c>
      <c r="G82" s="11">
        <v>460</v>
      </c>
      <c r="H82" s="11">
        <f>G82*1.3</f>
        <v>598</v>
      </c>
      <c r="I82" s="11">
        <v>359</v>
      </c>
      <c r="J82" s="11">
        <v>176</v>
      </c>
      <c r="K82" s="29">
        <f t="shared" ref="K82:K85" si="55">J82</f>
        <v>176</v>
      </c>
      <c r="M82" s="11">
        <f t="shared" ref="M82:M85" si="56">H82-I82</f>
        <v>239</v>
      </c>
      <c r="N82" s="11">
        <f t="shared" ref="N82:N85" si="57">M82*0.74</f>
        <v>176.86</v>
      </c>
    </row>
    <row r="83" ht="29" customHeight="1" spans="1:11">
      <c r="A83" s="34" t="s">
        <v>27</v>
      </c>
      <c r="B83" s="10"/>
      <c r="C83" s="10"/>
      <c r="D83" s="5" t="s">
        <v>137</v>
      </c>
      <c r="E83" s="34">
        <v>2</v>
      </c>
      <c r="F83" s="8"/>
      <c r="G83" s="10"/>
      <c r="H83" s="10"/>
      <c r="I83" s="28">
        <f t="shared" ref="I83:K83" si="58">SUM(I84:I85)</f>
        <v>630</v>
      </c>
      <c r="J83" s="28">
        <f t="shared" si="58"/>
        <v>380</v>
      </c>
      <c r="K83" s="34">
        <f t="shared" si="58"/>
        <v>380</v>
      </c>
    </row>
    <row r="84" ht="30" customHeight="1" spans="1:14">
      <c r="A84" s="11">
        <v>56</v>
      </c>
      <c r="B84" s="11" t="s">
        <v>134</v>
      </c>
      <c r="C84" s="11" t="s">
        <v>137</v>
      </c>
      <c r="D84" s="11" t="s">
        <v>138</v>
      </c>
      <c r="E84" s="11" t="s">
        <v>139</v>
      </c>
      <c r="F84" s="11" t="s">
        <v>20</v>
      </c>
      <c r="G84" s="11">
        <v>440</v>
      </c>
      <c r="H84" s="11">
        <f>G84*1.3</f>
        <v>572</v>
      </c>
      <c r="I84" s="11">
        <v>287</v>
      </c>
      <c r="J84" s="11">
        <v>210</v>
      </c>
      <c r="K84" s="29">
        <f>J84</f>
        <v>210</v>
      </c>
      <c r="M84" s="11">
        <f>H84-I84</f>
        <v>285</v>
      </c>
      <c r="N84" s="11">
        <f>M84*0.74</f>
        <v>210.9</v>
      </c>
    </row>
    <row r="85" ht="30" customHeight="1" spans="1:14">
      <c r="A85" s="11">
        <v>57</v>
      </c>
      <c r="B85" s="11" t="s">
        <v>134</v>
      </c>
      <c r="C85" s="11" t="s">
        <v>137</v>
      </c>
      <c r="D85" s="11" t="s">
        <v>138</v>
      </c>
      <c r="E85" s="11" t="s">
        <v>140</v>
      </c>
      <c r="F85" s="11" t="s">
        <v>20</v>
      </c>
      <c r="G85" s="11">
        <v>440</v>
      </c>
      <c r="H85" s="11">
        <f>G85*1.3</f>
        <v>572</v>
      </c>
      <c r="I85" s="11">
        <v>343</v>
      </c>
      <c r="J85" s="11">
        <v>170</v>
      </c>
      <c r="K85" s="29">
        <f>J85</f>
        <v>170</v>
      </c>
      <c r="M85" s="11">
        <f>H85-I85</f>
        <v>229</v>
      </c>
      <c r="N85" s="11">
        <f>M85*0.74</f>
        <v>169.46</v>
      </c>
    </row>
    <row r="86" ht="29" customHeight="1" spans="1:11">
      <c r="A86" s="34"/>
      <c r="B86" s="10"/>
      <c r="C86" s="10"/>
      <c r="D86" s="5" t="s">
        <v>141</v>
      </c>
      <c r="E86" s="34">
        <f t="shared" ref="E86:K86" si="59">E87+E89</f>
        <v>2</v>
      </c>
      <c r="F86" s="34"/>
      <c r="G86" s="10"/>
      <c r="H86" s="10"/>
      <c r="I86" s="34">
        <f>I87+I89</f>
        <v>294</v>
      </c>
      <c r="J86" s="34">
        <f>J87+J89</f>
        <v>572</v>
      </c>
      <c r="K86" s="34">
        <f>K87+K89</f>
        <v>572</v>
      </c>
    </row>
    <row r="87" ht="29" customHeight="1" spans="1:11">
      <c r="A87" s="34" t="s">
        <v>15</v>
      </c>
      <c r="B87" s="10"/>
      <c r="C87" s="10"/>
      <c r="D87" s="5" t="s">
        <v>142</v>
      </c>
      <c r="E87" s="34">
        <v>1</v>
      </c>
      <c r="F87" s="8"/>
      <c r="G87" s="10"/>
      <c r="H87" s="10"/>
      <c r="I87" s="28">
        <f t="shared" ref="I87:K87" si="60">I88</f>
        <v>294</v>
      </c>
      <c r="J87" s="28">
        <f t="shared" si="60"/>
        <v>260</v>
      </c>
      <c r="K87" s="34">
        <f t="shared" si="60"/>
        <v>260</v>
      </c>
    </row>
    <row r="88" ht="30" customHeight="1" spans="1:14">
      <c r="A88" s="11">
        <v>58</v>
      </c>
      <c r="B88" s="11" t="s">
        <v>143</v>
      </c>
      <c r="C88" s="11" t="s">
        <v>142</v>
      </c>
      <c r="D88" s="11" t="s">
        <v>144</v>
      </c>
      <c r="E88" s="11" t="s">
        <v>145</v>
      </c>
      <c r="F88" s="11" t="s">
        <v>20</v>
      </c>
      <c r="G88" s="11">
        <v>500</v>
      </c>
      <c r="H88" s="11">
        <f t="shared" ref="H88:H95" si="61">G88*1.3</f>
        <v>650</v>
      </c>
      <c r="I88" s="11">
        <v>294</v>
      </c>
      <c r="J88" s="11">
        <v>260</v>
      </c>
      <c r="K88" s="29">
        <f t="shared" ref="K88:K95" si="62">J88</f>
        <v>260</v>
      </c>
      <c r="M88" s="11">
        <f>H88-I88</f>
        <v>356</v>
      </c>
      <c r="N88" s="11">
        <f>M88*0.74</f>
        <v>263.44</v>
      </c>
    </row>
    <row r="89" ht="29" customHeight="1" spans="1:11">
      <c r="A89" s="34" t="s">
        <v>27</v>
      </c>
      <c r="B89" s="10"/>
      <c r="C89" s="10"/>
      <c r="D89" s="5" t="s">
        <v>146</v>
      </c>
      <c r="E89" s="34">
        <v>1</v>
      </c>
      <c r="F89" s="8"/>
      <c r="G89" s="10"/>
      <c r="H89" s="10"/>
      <c r="I89" s="28">
        <f t="shared" ref="I89:K89" si="63">I90</f>
        <v>0</v>
      </c>
      <c r="J89" s="28">
        <f t="shared" si="63"/>
        <v>312</v>
      </c>
      <c r="K89" s="34">
        <f t="shared" si="63"/>
        <v>312</v>
      </c>
    </row>
    <row r="90" ht="30" customHeight="1" spans="1:11">
      <c r="A90" s="13">
        <v>59</v>
      </c>
      <c r="B90" s="13" t="s">
        <v>143</v>
      </c>
      <c r="C90" s="13" t="s">
        <v>146</v>
      </c>
      <c r="D90" s="13" t="s">
        <v>147</v>
      </c>
      <c r="E90" s="13" t="s">
        <v>148</v>
      </c>
      <c r="F90" s="13" t="s">
        <v>23</v>
      </c>
      <c r="G90" s="13">
        <v>240</v>
      </c>
      <c r="H90" s="13">
        <f>G90*1.3</f>
        <v>312</v>
      </c>
      <c r="I90" s="13">
        <v>0</v>
      </c>
      <c r="J90" s="13">
        <f>H90-I90</f>
        <v>312</v>
      </c>
      <c r="K90" s="31">
        <f>J90</f>
        <v>312</v>
      </c>
    </row>
    <row r="91" ht="29" customHeight="1" spans="1:11">
      <c r="A91" s="34"/>
      <c r="B91" s="10"/>
      <c r="C91" s="10"/>
      <c r="D91" s="5" t="s">
        <v>149</v>
      </c>
      <c r="E91" s="34">
        <f t="shared" ref="E91:K91" si="64">E92+E96+E112+E117</f>
        <v>22</v>
      </c>
      <c r="F91" s="34"/>
      <c r="G91" s="10"/>
      <c r="H91" s="10"/>
      <c r="I91" s="34">
        <f>I92+I96+I112+I117</f>
        <v>5396</v>
      </c>
      <c r="J91" s="34">
        <f>J92+J96+J112+J117</f>
        <v>6007.28</v>
      </c>
      <c r="K91" s="34">
        <f>K92+K96+K112+K117</f>
        <v>6007.28</v>
      </c>
    </row>
    <row r="92" ht="29" customHeight="1" spans="1:11">
      <c r="A92" s="34" t="s">
        <v>15</v>
      </c>
      <c r="B92" s="10"/>
      <c r="C92" s="10"/>
      <c r="D92" s="5" t="s">
        <v>150</v>
      </c>
      <c r="E92" s="34">
        <v>3</v>
      </c>
      <c r="F92" s="8"/>
      <c r="G92" s="10"/>
      <c r="H92" s="10"/>
      <c r="I92" s="28">
        <f t="shared" ref="I92:K92" si="65">SUM(I93:I95)</f>
        <v>568</v>
      </c>
      <c r="J92" s="28">
        <f t="shared" si="65"/>
        <v>932</v>
      </c>
      <c r="K92" s="34">
        <f t="shared" si="65"/>
        <v>932</v>
      </c>
    </row>
    <row r="93" ht="30" customHeight="1" spans="1:14">
      <c r="A93" s="11">
        <v>60</v>
      </c>
      <c r="B93" s="11" t="s">
        <v>151</v>
      </c>
      <c r="C93" s="11" t="s">
        <v>150</v>
      </c>
      <c r="D93" s="11" t="s">
        <v>152</v>
      </c>
      <c r="E93" s="11" t="s">
        <v>153</v>
      </c>
      <c r="F93" s="11" t="s">
        <v>20</v>
      </c>
      <c r="G93" s="11">
        <v>450</v>
      </c>
      <c r="H93" s="11">
        <f>G93*1.3</f>
        <v>585</v>
      </c>
      <c r="I93" s="11">
        <v>170</v>
      </c>
      <c r="J93" s="11">
        <v>310</v>
      </c>
      <c r="K93" s="29">
        <f>J93</f>
        <v>310</v>
      </c>
      <c r="M93" s="11">
        <f t="shared" ref="M93:M95" si="66">H93-I93</f>
        <v>415</v>
      </c>
      <c r="N93" s="11">
        <f t="shared" ref="N93:N95" si="67">M93*0.74</f>
        <v>307.1</v>
      </c>
    </row>
    <row r="94" ht="30" customHeight="1" spans="1:14">
      <c r="A94" s="11">
        <v>61</v>
      </c>
      <c r="B94" s="11" t="s">
        <v>151</v>
      </c>
      <c r="C94" s="11" t="s">
        <v>150</v>
      </c>
      <c r="D94" s="11" t="s">
        <v>152</v>
      </c>
      <c r="E94" s="11" t="s">
        <v>154</v>
      </c>
      <c r="F94" s="11" t="s">
        <v>20</v>
      </c>
      <c r="G94" s="11">
        <v>450</v>
      </c>
      <c r="H94" s="11">
        <f>G94*1.3</f>
        <v>585</v>
      </c>
      <c r="I94" s="11">
        <v>170</v>
      </c>
      <c r="J94" s="11">
        <v>310</v>
      </c>
      <c r="K94" s="29">
        <f>J94</f>
        <v>310</v>
      </c>
      <c r="M94" s="11">
        <f t="shared" si="66"/>
        <v>415</v>
      </c>
      <c r="N94" s="11">
        <f t="shared" si="67"/>
        <v>307.1</v>
      </c>
    </row>
    <row r="95" ht="30" customHeight="1" spans="1:14">
      <c r="A95" s="11">
        <v>62</v>
      </c>
      <c r="B95" s="11" t="s">
        <v>151</v>
      </c>
      <c r="C95" s="11" t="s">
        <v>150</v>
      </c>
      <c r="D95" s="11" t="s">
        <v>155</v>
      </c>
      <c r="E95" s="11" t="s">
        <v>156</v>
      </c>
      <c r="F95" s="11" t="s">
        <v>20</v>
      </c>
      <c r="G95" s="11">
        <v>500</v>
      </c>
      <c r="H95" s="11">
        <f>G95*1.3</f>
        <v>650</v>
      </c>
      <c r="I95" s="11">
        <v>228</v>
      </c>
      <c r="J95" s="11">
        <v>312</v>
      </c>
      <c r="K95" s="29">
        <f>J95</f>
        <v>312</v>
      </c>
      <c r="M95" s="11">
        <f t="shared" si="66"/>
        <v>422</v>
      </c>
      <c r="N95" s="11">
        <f t="shared" si="67"/>
        <v>312.28</v>
      </c>
    </row>
    <row r="96" ht="29" customHeight="1" spans="1:11">
      <c r="A96" s="34" t="s">
        <v>27</v>
      </c>
      <c r="B96" s="10"/>
      <c r="C96" s="10"/>
      <c r="D96" s="5" t="s">
        <v>157</v>
      </c>
      <c r="E96" s="34">
        <v>14</v>
      </c>
      <c r="F96" s="8"/>
      <c r="G96" s="10"/>
      <c r="H96" s="10"/>
      <c r="I96" s="28">
        <f t="shared" ref="I96:K96" si="68">SUM(I97:I111)</f>
        <v>3964</v>
      </c>
      <c r="J96" s="28">
        <f t="shared" si="68"/>
        <v>4390</v>
      </c>
      <c r="K96" s="34">
        <f t="shared" si="68"/>
        <v>4390</v>
      </c>
    </row>
    <row r="97" ht="30" customHeight="1" spans="1:11">
      <c r="A97" s="13">
        <v>63</v>
      </c>
      <c r="B97" s="13" t="s">
        <v>151</v>
      </c>
      <c r="C97" s="13" t="s">
        <v>157</v>
      </c>
      <c r="D97" s="11" t="s">
        <v>158</v>
      </c>
      <c r="E97" s="19" t="s">
        <v>159</v>
      </c>
      <c r="F97" s="11" t="s">
        <v>20</v>
      </c>
      <c r="G97" s="13">
        <v>500</v>
      </c>
      <c r="H97" s="13">
        <f t="shared" ref="H97:H111" si="69">G97*1.3</f>
        <v>650</v>
      </c>
      <c r="I97" s="13">
        <v>326</v>
      </c>
      <c r="J97" s="13">
        <f t="shared" ref="J97:J104" si="70">H97-I97</f>
        <v>324</v>
      </c>
      <c r="K97" s="29">
        <f t="shared" ref="K97:K102" si="71">J97</f>
        <v>324</v>
      </c>
    </row>
    <row r="98" ht="30" customHeight="1" spans="1:11">
      <c r="A98" s="13">
        <v>64</v>
      </c>
      <c r="B98" s="13" t="s">
        <v>151</v>
      </c>
      <c r="C98" s="13" t="s">
        <v>157</v>
      </c>
      <c r="D98" s="11" t="s">
        <v>158</v>
      </c>
      <c r="E98" s="19" t="s">
        <v>160</v>
      </c>
      <c r="F98" s="11" t="s">
        <v>20</v>
      </c>
      <c r="G98" s="13">
        <v>500</v>
      </c>
      <c r="H98" s="13">
        <f t="shared" si="69"/>
        <v>650</v>
      </c>
      <c r="I98" s="13">
        <v>326</v>
      </c>
      <c r="J98" s="13">
        <f t="shared" si="70"/>
        <v>324</v>
      </c>
      <c r="K98" s="29">
        <f t="shared" si="71"/>
        <v>324</v>
      </c>
    </row>
    <row r="99" ht="30" customHeight="1" spans="1:11">
      <c r="A99" s="13">
        <v>65</v>
      </c>
      <c r="B99" s="13" t="s">
        <v>151</v>
      </c>
      <c r="C99" s="13" t="s">
        <v>157</v>
      </c>
      <c r="D99" s="11" t="s">
        <v>158</v>
      </c>
      <c r="E99" s="11" t="s">
        <v>161</v>
      </c>
      <c r="F99" s="11" t="s">
        <v>20</v>
      </c>
      <c r="G99" s="13">
        <v>500</v>
      </c>
      <c r="H99" s="13">
        <f t="shared" si="69"/>
        <v>650</v>
      </c>
      <c r="I99" s="13">
        <v>326</v>
      </c>
      <c r="J99" s="13">
        <f t="shared" si="70"/>
        <v>324</v>
      </c>
      <c r="K99" s="29">
        <f t="shared" si="71"/>
        <v>324</v>
      </c>
    </row>
    <row r="100" ht="30" customHeight="1" spans="1:11">
      <c r="A100" s="13">
        <v>66</v>
      </c>
      <c r="B100" s="13" t="s">
        <v>151</v>
      </c>
      <c r="C100" s="13" t="s">
        <v>157</v>
      </c>
      <c r="D100" s="11" t="s">
        <v>158</v>
      </c>
      <c r="E100" s="19" t="s">
        <v>162</v>
      </c>
      <c r="F100" s="11" t="s">
        <v>20</v>
      </c>
      <c r="G100" s="13">
        <v>500</v>
      </c>
      <c r="H100" s="13">
        <f t="shared" si="69"/>
        <v>650</v>
      </c>
      <c r="I100" s="13">
        <v>326</v>
      </c>
      <c r="J100" s="13">
        <f t="shared" si="70"/>
        <v>324</v>
      </c>
      <c r="K100" s="29">
        <f t="shared" si="71"/>
        <v>324</v>
      </c>
    </row>
    <row r="101" ht="30" customHeight="1" spans="1:11">
      <c r="A101" s="13">
        <v>67</v>
      </c>
      <c r="B101" s="13" t="s">
        <v>151</v>
      </c>
      <c r="C101" s="13" t="s">
        <v>157</v>
      </c>
      <c r="D101" s="11" t="s">
        <v>158</v>
      </c>
      <c r="E101" s="19" t="s">
        <v>163</v>
      </c>
      <c r="F101" s="11" t="s">
        <v>20</v>
      </c>
      <c r="G101" s="13">
        <v>500</v>
      </c>
      <c r="H101" s="13">
        <f t="shared" si="69"/>
        <v>650</v>
      </c>
      <c r="I101" s="13">
        <v>326</v>
      </c>
      <c r="J101" s="13">
        <f t="shared" si="70"/>
        <v>324</v>
      </c>
      <c r="K101" s="29">
        <f t="shared" si="71"/>
        <v>324</v>
      </c>
    </row>
    <row r="102" ht="30" customHeight="1" spans="1:11">
      <c r="A102" s="13">
        <v>68</v>
      </c>
      <c r="B102" s="13" t="s">
        <v>151</v>
      </c>
      <c r="C102" s="13" t="s">
        <v>157</v>
      </c>
      <c r="D102" s="11" t="s">
        <v>158</v>
      </c>
      <c r="E102" s="19" t="s">
        <v>164</v>
      </c>
      <c r="F102" s="11" t="s">
        <v>20</v>
      </c>
      <c r="G102" s="13">
        <v>500</v>
      </c>
      <c r="H102" s="13">
        <f t="shared" si="69"/>
        <v>650</v>
      </c>
      <c r="I102" s="13">
        <v>326</v>
      </c>
      <c r="J102" s="13">
        <f t="shared" si="70"/>
        <v>324</v>
      </c>
      <c r="K102" s="29">
        <f t="shared" si="71"/>
        <v>324</v>
      </c>
    </row>
    <row r="103" ht="30" customHeight="1" spans="1:11">
      <c r="A103" s="13">
        <v>69</v>
      </c>
      <c r="B103" s="13" t="s">
        <v>151</v>
      </c>
      <c r="C103" s="13" t="s">
        <v>157</v>
      </c>
      <c r="D103" s="13" t="s">
        <v>165</v>
      </c>
      <c r="E103" s="11" t="s">
        <v>166</v>
      </c>
      <c r="F103" s="11" t="s">
        <v>20</v>
      </c>
      <c r="G103" s="13">
        <v>500</v>
      </c>
      <c r="H103" s="13">
        <f t="shared" si="69"/>
        <v>650</v>
      </c>
      <c r="I103" s="13">
        <v>369</v>
      </c>
      <c r="J103" s="13">
        <f t="shared" si="70"/>
        <v>281</v>
      </c>
      <c r="K103" s="29">
        <f>J103+J104</f>
        <v>366</v>
      </c>
    </row>
    <row r="104" ht="30" customHeight="1" spans="1:11">
      <c r="A104" s="13"/>
      <c r="B104" s="13"/>
      <c r="C104" s="13"/>
      <c r="D104" s="13"/>
      <c r="E104" s="11"/>
      <c r="F104" s="13" t="s">
        <v>23</v>
      </c>
      <c r="G104" s="13">
        <v>150</v>
      </c>
      <c r="H104" s="13">
        <f t="shared" si="69"/>
        <v>195</v>
      </c>
      <c r="I104" s="13">
        <v>110</v>
      </c>
      <c r="J104" s="13">
        <f t="shared" si="70"/>
        <v>85</v>
      </c>
      <c r="K104" s="29"/>
    </row>
    <row r="105" ht="30" customHeight="1" spans="1:14">
      <c r="A105" s="11">
        <v>70</v>
      </c>
      <c r="B105" s="11" t="s">
        <v>151</v>
      </c>
      <c r="C105" s="11" t="s">
        <v>157</v>
      </c>
      <c r="D105" s="11" t="s">
        <v>167</v>
      </c>
      <c r="E105" s="11" t="s">
        <v>168</v>
      </c>
      <c r="F105" s="11" t="s">
        <v>20</v>
      </c>
      <c r="G105" s="11">
        <v>500</v>
      </c>
      <c r="H105" s="11">
        <f t="shared" si="69"/>
        <v>650</v>
      </c>
      <c r="I105" s="11">
        <v>228</v>
      </c>
      <c r="J105" s="11">
        <v>310</v>
      </c>
      <c r="K105" s="29">
        <f>J105</f>
        <v>310</v>
      </c>
      <c r="M105" s="11">
        <f t="shared" ref="M105:M111" si="72">H105-I105</f>
        <v>422</v>
      </c>
      <c r="N105" s="11">
        <f t="shared" ref="N105:N111" si="73">M105*0.74</f>
        <v>312.28</v>
      </c>
    </row>
    <row r="106" ht="30" customHeight="1" spans="1:14">
      <c r="A106" s="11">
        <v>71</v>
      </c>
      <c r="B106" s="11" t="s">
        <v>151</v>
      </c>
      <c r="C106" s="11" t="s">
        <v>157</v>
      </c>
      <c r="D106" s="11" t="s">
        <v>169</v>
      </c>
      <c r="E106" s="11" t="s">
        <v>170</v>
      </c>
      <c r="F106" s="11" t="s">
        <v>20</v>
      </c>
      <c r="G106" s="11">
        <v>410</v>
      </c>
      <c r="H106" s="11">
        <f t="shared" si="69"/>
        <v>533</v>
      </c>
      <c r="I106" s="11">
        <v>267</v>
      </c>
      <c r="J106" s="11">
        <v>180</v>
      </c>
      <c r="K106" s="29">
        <f t="shared" ref="K106:K111" si="74">J106</f>
        <v>180</v>
      </c>
      <c r="M106" s="11">
        <f t="shared" si="72"/>
        <v>266</v>
      </c>
      <c r="N106" s="11">
        <f t="shared" si="73"/>
        <v>196.84</v>
      </c>
    </row>
    <row r="107" ht="30" customHeight="1" spans="1:14">
      <c r="A107" s="11">
        <v>72</v>
      </c>
      <c r="B107" s="11" t="s">
        <v>151</v>
      </c>
      <c r="C107" s="11" t="s">
        <v>157</v>
      </c>
      <c r="D107" s="11" t="s">
        <v>165</v>
      </c>
      <c r="E107" s="11" t="s">
        <v>171</v>
      </c>
      <c r="F107" s="11" t="s">
        <v>20</v>
      </c>
      <c r="G107" s="11">
        <v>500</v>
      </c>
      <c r="H107" s="11">
        <f t="shared" si="69"/>
        <v>650</v>
      </c>
      <c r="I107" s="11">
        <v>326</v>
      </c>
      <c r="J107" s="11">
        <v>240</v>
      </c>
      <c r="K107" s="29">
        <f t="shared" si="74"/>
        <v>240</v>
      </c>
      <c r="M107" s="11">
        <f t="shared" si="72"/>
        <v>324</v>
      </c>
      <c r="N107" s="11">
        <f t="shared" si="73"/>
        <v>239.76</v>
      </c>
    </row>
    <row r="108" ht="30" customHeight="1" spans="1:14">
      <c r="A108" s="11">
        <v>73</v>
      </c>
      <c r="B108" s="11" t="s">
        <v>151</v>
      </c>
      <c r="C108" s="11" t="s">
        <v>157</v>
      </c>
      <c r="D108" s="11" t="s">
        <v>172</v>
      </c>
      <c r="E108" s="11" t="s">
        <v>173</v>
      </c>
      <c r="F108" s="11" t="s">
        <v>20</v>
      </c>
      <c r="G108" s="11">
        <v>500</v>
      </c>
      <c r="H108" s="11">
        <f t="shared" si="69"/>
        <v>650</v>
      </c>
      <c r="I108" s="11">
        <v>169</v>
      </c>
      <c r="J108" s="11">
        <v>355</v>
      </c>
      <c r="K108" s="29">
        <f t="shared" si="74"/>
        <v>355</v>
      </c>
      <c r="M108" s="11">
        <f t="shared" si="72"/>
        <v>481</v>
      </c>
      <c r="N108" s="11">
        <f t="shared" si="73"/>
        <v>355.94</v>
      </c>
    </row>
    <row r="109" ht="30" customHeight="1" spans="1:14">
      <c r="A109" s="11">
        <v>74</v>
      </c>
      <c r="B109" s="11" t="s">
        <v>151</v>
      </c>
      <c r="C109" s="11" t="s">
        <v>157</v>
      </c>
      <c r="D109" s="11" t="s">
        <v>174</v>
      </c>
      <c r="E109" s="11" t="s">
        <v>175</v>
      </c>
      <c r="F109" s="11" t="s">
        <v>20</v>
      </c>
      <c r="G109" s="11">
        <v>500</v>
      </c>
      <c r="H109" s="11">
        <f t="shared" si="69"/>
        <v>650</v>
      </c>
      <c r="I109" s="11">
        <v>201</v>
      </c>
      <c r="J109" s="11">
        <v>330</v>
      </c>
      <c r="K109" s="29">
        <f t="shared" si="74"/>
        <v>330</v>
      </c>
      <c r="M109" s="11">
        <f t="shared" si="72"/>
        <v>449</v>
      </c>
      <c r="N109" s="11">
        <f t="shared" si="73"/>
        <v>332.26</v>
      </c>
    </row>
    <row r="110" ht="30" customHeight="1" spans="1:14">
      <c r="A110" s="11">
        <v>75</v>
      </c>
      <c r="B110" s="11" t="s">
        <v>151</v>
      </c>
      <c r="C110" s="11" t="s">
        <v>157</v>
      </c>
      <c r="D110" s="11" t="s">
        <v>174</v>
      </c>
      <c r="E110" s="11" t="s">
        <v>176</v>
      </c>
      <c r="F110" s="11" t="s">
        <v>20</v>
      </c>
      <c r="G110" s="11">
        <v>500</v>
      </c>
      <c r="H110" s="11">
        <f t="shared" si="69"/>
        <v>650</v>
      </c>
      <c r="I110" s="11">
        <v>169</v>
      </c>
      <c r="J110" s="11">
        <v>355</v>
      </c>
      <c r="K110" s="29">
        <f t="shared" si="74"/>
        <v>355</v>
      </c>
      <c r="M110" s="11">
        <f t="shared" si="72"/>
        <v>481</v>
      </c>
      <c r="N110" s="11">
        <f t="shared" si="73"/>
        <v>355.94</v>
      </c>
    </row>
    <row r="111" ht="30" customHeight="1" spans="1:14">
      <c r="A111" s="11">
        <v>76</v>
      </c>
      <c r="B111" s="11" t="s">
        <v>151</v>
      </c>
      <c r="C111" s="11" t="s">
        <v>157</v>
      </c>
      <c r="D111" s="11" t="s">
        <v>177</v>
      </c>
      <c r="E111" s="11" t="s">
        <v>178</v>
      </c>
      <c r="F111" s="11" t="s">
        <v>20</v>
      </c>
      <c r="G111" s="11">
        <v>450</v>
      </c>
      <c r="H111" s="11">
        <f t="shared" si="69"/>
        <v>585</v>
      </c>
      <c r="I111" s="11">
        <v>169</v>
      </c>
      <c r="J111" s="11">
        <v>310</v>
      </c>
      <c r="K111" s="29">
        <f t="shared" si="74"/>
        <v>310</v>
      </c>
      <c r="M111" s="11">
        <f t="shared" si="72"/>
        <v>416</v>
      </c>
      <c r="N111" s="11">
        <f t="shared" si="73"/>
        <v>307.84</v>
      </c>
    </row>
    <row r="112" ht="29" customHeight="1" spans="1:11">
      <c r="A112" s="34" t="s">
        <v>34</v>
      </c>
      <c r="B112" s="10"/>
      <c r="C112" s="10"/>
      <c r="D112" s="5" t="s">
        <v>179</v>
      </c>
      <c r="E112" s="34">
        <v>4</v>
      </c>
      <c r="F112" s="8"/>
      <c r="G112" s="10"/>
      <c r="H112" s="10"/>
      <c r="I112" s="28">
        <f t="shared" ref="I112:K112" si="75">SUM(I113:I116)</f>
        <v>780</v>
      </c>
      <c r="J112" s="28">
        <f t="shared" si="75"/>
        <v>674.64</v>
      </c>
      <c r="K112" s="34">
        <f t="shared" si="75"/>
        <v>674.64</v>
      </c>
    </row>
    <row r="113" ht="30" customHeight="1" spans="1:11">
      <c r="A113" s="13">
        <v>77</v>
      </c>
      <c r="B113" s="13" t="s">
        <v>151</v>
      </c>
      <c r="C113" s="13" t="s">
        <v>179</v>
      </c>
      <c r="D113" s="11" t="s">
        <v>125</v>
      </c>
      <c r="E113" s="13" t="s">
        <v>180</v>
      </c>
      <c r="F113" s="13" t="s">
        <v>181</v>
      </c>
      <c r="G113" s="13">
        <v>72.8</v>
      </c>
      <c r="H113" s="13">
        <f t="shared" ref="H113:H116" si="76">G113*1.3</f>
        <v>94.64</v>
      </c>
      <c r="I113" s="13">
        <v>0</v>
      </c>
      <c r="J113" s="13">
        <f>H113-I113</f>
        <v>94.64</v>
      </c>
      <c r="K113" s="31">
        <f t="shared" ref="K113:K116" si="77">J113</f>
        <v>94.64</v>
      </c>
    </row>
    <row r="114" ht="30" customHeight="1" spans="1:14">
      <c r="A114" s="11">
        <v>78</v>
      </c>
      <c r="B114" s="11" t="s">
        <v>151</v>
      </c>
      <c r="C114" s="11" t="s">
        <v>179</v>
      </c>
      <c r="D114" s="11" t="s">
        <v>72</v>
      </c>
      <c r="E114" s="11" t="s">
        <v>182</v>
      </c>
      <c r="F114" s="11" t="s">
        <v>20</v>
      </c>
      <c r="G114" s="11">
        <v>310</v>
      </c>
      <c r="H114" s="11">
        <f t="shared" si="76"/>
        <v>403</v>
      </c>
      <c r="I114" s="11">
        <v>201</v>
      </c>
      <c r="J114" s="11">
        <v>150</v>
      </c>
      <c r="K114" s="31">
        <f t="shared" si="77"/>
        <v>150</v>
      </c>
      <c r="M114" s="11">
        <f t="shared" ref="M114:M116" si="78">H114-I114</f>
        <v>202</v>
      </c>
      <c r="N114" s="11">
        <f t="shared" ref="N114:N116" si="79">M114*0.74</f>
        <v>149.48</v>
      </c>
    </row>
    <row r="115" ht="30" customHeight="1" spans="1:14">
      <c r="A115" s="11">
        <v>79</v>
      </c>
      <c r="B115" s="11" t="s">
        <v>151</v>
      </c>
      <c r="C115" s="11" t="s">
        <v>179</v>
      </c>
      <c r="D115" s="11" t="s">
        <v>183</v>
      </c>
      <c r="E115" s="11" t="s">
        <v>184</v>
      </c>
      <c r="F115" s="11" t="s">
        <v>20</v>
      </c>
      <c r="G115" s="11">
        <v>390</v>
      </c>
      <c r="H115" s="11">
        <f t="shared" si="76"/>
        <v>507</v>
      </c>
      <c r="I115" s="11">
        <v>254</v>
      </c>
      <c r="J115" s="11">
        <v>190</v>
      </c>
      <c r="K115" s="31">
        <f t="shared" si="77"/>
        <v>190</v>
      </c>
      <c r="M115" s="11">
        <f t="shared" si="78"/>
        <v>253</v>
      </c>
      <c r="N115" s="11">
        <f t="shared" si="79"/>
        <v>187.22</v>
      </c>
    </row>
    <row r="116" ht="30" customHeight="1" spans="1:14">
      <c r="A116" s="11">
        <v>80</v>
      </c>
      <c r="B116" s="11" t="s">
        <v>151</v>
      </c>
      <c r="C116" s="11" t="s">
        <v>179</v>
      </c>
      <c r="D116" s="11" t="s">
        <v>183</v>
      </c>
      <c r="E116" s="11" t="s">
        <v>185</v>
      </c>
      <c r="F116" s="11" t="s">
        <v>20</v>
      </c>
      <c r="G116" s="11">
        <v>500</v>
      </c>
      <c r="H116" s="11">
        <f t="shared" si="76"/>
        <v>650</v>
      </c>
      <c r="I116" s="11">
        <v>325</v>
      </c>
      <c r="J116" s="11">
        <v>240</v>
      </c>
      <c r="K116" s="31">
        <f t="shared" si="77"/>
        <v>240</v>
      </c>
      <c r="M116" s="11">
        <f t="shared" si="78"/>
        <v>325</v>
      </c>
      <c r="N116" s="11">
        <f t="shared" si="79"/>
        <v>240.5</v>
      </c>
    </row>
    <row r="117" ht="29" customHeight="1" spans="1:11">
      <c r="A117" s="34" t="s">
        <v>84</v>
      </c>
      <c r="B117" s="10"/>
      <c r="C117" s="10"/>
      <c r="D117" s="5" t="s">
        <v>186</v>
      </c>
      <c r="E117" s="34">
        <v>1</v>
      </c>
      <c r="F117" s="8"/>
      <c r="G117" s="10"/>
      <c r="H117" s="10"/>
      <c r="I117" s="28">
        <f t="shared" ref="I117:K117" si="80">I118</f>
        <v>84</v>
      </c>
      <c r="J117" s="28">
        <f t="shared" si="80"/>
        <v>10.64</v>
      </c>
      <c r="K117" s="34">
        <f t="shared" si="80"/>
        <v>10.64</v>
      </c>
    </row>
    <row r="118" ht="30" customHeight="1" spans="1:11">
      <c r="A118" s="13">
        <v>81</v>
      </c>
      <c r="B118" s="13" t="s">
        <v>151</v>
      </c>
      <c r="C118" s="13" t="s">
        <v>186</v>
      </c>
      <c r="D118" s="11" t="s">
        <v>187</v>
      </c>
      <c r="E118" s="19" t="s">
        <v>188</v>
      </c>
      <c r="F118" s="13" t="s">
        <v>181</v>
      </c>
      <c r="G118" s="13">
        <f>260*0.7*0.4</f>
        <v>72.8</v>
      </c>
      <c r="H118" s="13">
        <f>G118*1.3</f>
        <v>94.64</v>
      </c>
      <c r="I118" s="13">
        <v>84</v>
      </c>
      <c r="J118" s="13">
        <f>H118-I118</f>
        <v>10.64</v>
      </c>
      <c r="K118" s="29">
        <f>J118</f>
        <v>10.64</v>
      </c>
    </row>
    <row r="119" ht="29" customHeight="1" spans="1:11">
      <c r="A119" s="34"/>
      <c r="B119" s="10"/>
      <c r="C119" s="10"/>
      <c r="D119" s="5" t="s">
        <v>189</v>
      </c>
      <c r="E119" s="34">
        <f t="shared" ref="E119:K119" si="81">E122+E120</f>
        <v>2</v>
      </c>
      <c r="F119" s="34"/>
      <c r="G119" s="10"/>
      <c r="H119" s="10"/>
      <c r="I119" s="34">
        <f>I122+I120</f>
        <v>390</v>
      </c>
      <c r="J119" s="34">
        <f>J122+J120</f>
        <v>677.12</v>
      </c>
      <c r="K119" s="34">
        <f>K122+K120</f>
        <v>677.12</v>
      </c>
    </row>
    <row r="120" ht="29" customHeight="1" spans="1:11">
      <c r="A120" s="34" t="s">
        <v>15</v>
      </c>
      <c r="B120" s="10"/>
      <c r="C120" s="10"/>
      <c r="D120" s="5" t="s">
        <v>190</v>
      </c>
      <c r="E120" s="34">
        <v>1</v>
      </c>
      <c r="F120" s="8"/>
      <c r="G120" s="10"/>
      <c r="H120" s="10"/>
      <c r="I120" s="28">
        <f t="shared" ref="I120:K120" si="82">I121</f>
        <v>390</v>
      </c>
      <c r="J120" s="28">
        <f t="shared" si="82"/>
        <v>260</v>
      </c>
      <c r="K120" s="34">
        <f t="shared" si="82"/>
        <v>260</v>
      </c>
    </row>
    <row r="121" ht="30" customHeight="1" spans="1:11">
      <c r="A121" s="13">
        <v>82</v>
      </c>
      <c r="B121" s="13" t="s">
        <v>191</v>
      </c>
      <c r="C121" s="13" t="s">
        <v>190</v>
      </c>
      <c r="D121" s="11" t="s">
        <v>55</v>
      </c>
      <c r="E121" s="11" t="s">
        <v>192</v>
      </c>
      <c r="F121" s="11" t="s">
        <v>20</v>
      </c>
      <c r="G121" s="13">
        <v>500</v>
      </c>
      <c r="H121" s="13">
        <f>G121*1.3</f>
        <v>650</v>
      </c>
      <c r="I121" s="13">
        <v>390</v>
      </c>
      <c r="J121" s="13">
        <f>H121-I121</f>
        <v>260</v>
      </c>
      <c r="K121" s="29">
        <f>J121</f>
        <v>260</v>
      </c>
    </row>
    <row r="122" ht="29" customHeight="1" spans="1:11">
      <c r="A122" s="34" t="s">
        <v>27</v>
      </c>
      <c r="B122" s="10"/>
      <c r="C122" s="10"/>
      <c r="D122" s="5" t="s">
        <v>193</v>
      </c>
      <c r="E122" s="34">
        <v>1</v>
      </c>
      <c r="F122" s="8"/>
      <c r="G122" s="10"/>
      <c r="H122" s="10"/>
      <c r="I122" s="28">
        <f>SUM(I123:I123)</f>
        <v>0</v>
      </c>
      <c r="J122" s="28">
        <f>SUM(J123:J123)</f>
        <v>417.12</v>
      </c>
      <c r="K122" s="34">
        <f>SUM(K123:K123)</f>
        <v>417.12</v>
      </c>
    </row>
    <row r="123" ht="30" customHeight="1" spans="1:11">
      <c r="A123" s="13">
        <v>83</v>
      </c>
      <c r="B123" s="13" t="s">
        <v>191</v>
      </c>
      <c r="C123" s="13" t="s">
        <v>193</v>
      </c>
      <c r="D123" s="13" t="s">
        <v>194</v>
      </c>
      <c r="E123" s="13" t="s">
        <v>195</v>
      </c>
      <c r="F123" s="11" t="s">
        <v>20</v>
      </c>
      <c r="G123" s="13">
        <v>460</v>
      </c>
      <c r="H123" s="13">
        <f>G123*1.3</f>
        <v>598</v>
      </c>
      <c r="I123" s="13">
        <v>0</v>
      </c>
      <c r="J123" s="13">
        <v>417.12</v>
      </c>
      <c r="K123" s="31">
        <f>J123</f>
        <v>417.12</v>
      </c>
    </row>
    <row r="124" ht="30" customHeight="1" spans="1:11">
      <c r="A124" s="36"/>
      <c r="B124" s="36"/>
      <c r="C124" s="36"/>
      <c r="D124" s="36"/>
      <c r="E124" s="36"/>
      <c r="F124" s="37"/>
      <c r="G124" s="36"/>
      <c r="H124" s="36"/>
      <c r="I124" s="36"/>
      <c r="J124" s="36"/>
      <c r="K124" s="38"/>
    </row>
    <row r="125" ht="30" customHeight="1" spans="1:11">
      <c r="A125" s="36"/>
      <c r="B125" s="36"/>
      <c r="C125" s="36"/>
      <c r="D125" s="36"/>
      <c r="E125" s="36"/>
      <c r="F125" s="37"/>
      <c r="G125" s="36"/>
      <c r="H125" s="36"/>
      <c r="I125" s="36"/>
      <c r="J125" s="36"/>
      <c r="K125" s="38"/>
    </row>
  </sheetData>
  <mergeCells count="45">
    <mergeCell ref="A1:D1"/>
    <mergeCell ref="A2:K2"/>
    <mergeCell ref="A4:D4"/>
    <mergeCell ref="A8:A9"/>
    <mergeCell ref="A37:A38"/>
    <mergeCell ref="A45:A46"/>
    <mergeCell ref="A65:A66"/>
    <mergeCell ref="A70:A71"/>
    <mergeCell ref="A72:A73"/>
    <mergeCell ref="A103:A104"/>
    <mergeCell ref="B8:B9"/>
    <mergeCell ref="B37:B38"/>
    <mergeCell ref="B45:B46"/>
    <mergeCell ref="B65:B66"/>
    <mergeCell ref="B70:B71"/>
    <mergeCell ref="B72:B73"/>
    <mergeCell ref="B103:B104"/>
    <mergeCell ref="C8:C9"/>
    <mergeCell ref="C37:C38"/>
    <mergeCell ref="C45:C46"/>
    <mergeCell ref="C65:C66"/>
    <mergeCell ref="C70:C71"/>
    <mergeCell ref="C72:C73"/>
    <mergeCell ref="C103:C104"/>
    <mergeCell ref="D8:D9"/>
    <mergeCell ref="D37:D38"/>
    <mergeCell ref="D45:D46"/>
    <mergeCell ref="D65:D66"/>
    <mergeCell ref="D70:D71"/>
    <mergeCell ref="D72:D73"/>
    <mergeCell ref="D103:D104"/>
    <mergeCell ref="E8:E9"/>
    <mergeCell ref="E37:E38"/>
    <mergeCell ref="E45:E46"/>
    <mergeCell ref="E65:E66"/>
    <mergeCell ref="E70:E71"/>
    <mergeCell ref="E72:E73"/>
    <mergeCell ref="E103:E104"/>
    <mergeCell ref="K8:K9"/>
    <mergeCell ref="K37:K38"/>
    <mergeCell ref="K45:K46"/>
    <mergeCell ref="K65:K66"/>
    <mergeCell ref="K70:K71"/>
    <mergeCell ref="K72:K73"/>
    <mergeCell ref="K103:K10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增加预拨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若念，请问。</cp:lastModifiedBy>
  <dcterms:created xsi:type="dcterms:W3CDTF">2018-12-23T14:41:00Z</dcterms:created>
  <dcterms:modified xsi:type="dcterms:W3CDTF">2018-12-25T08:46:23Z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>
    <vt:lpwstr>14</vt:lpwstr>
  </property>
</Properties>
</file>